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ljmu.sharepoint.com/teams/EvidenceSynthesisteamTeam-Costsofviolenceprojects/Shared Documents/NHSE Costs of Violence England/"/>
    </mc:Choice>
  </mc:AlternateContent>
  <xr:revisionPtr revIDLastSave="71" documentId="8_{0B2C68D9-5F92-4037-9F72-17E9CAC84A02}" xr6:coauthVersionLast="47" xr6:coauthVersionMax="47" xr10:uidLastSave="{8D3211B0-82AB-4C2D-9D89-43000FE16FB9}"/>
  <bookViews>
    <workbookView xWindow="30885" yWindow="0" windowWidth="26265" windowHeight="15255" tabRatio="943" activeTab="2" xr2:uid="{9D4807C1-DED5-CA45-8A5D-A5DEB0914AF8}"/>
  </bookViews>
  <sheets>
    <sheet name="Introduction" sheetId="7" r:id="rId1"/>
    <sheet name="How to use" sheetId="8" r:id="rId2"/>
    <sheet name="A. Community violence" sheetId="1" r:id="rId3"/>
    <sheet name="B. Violence against staff" sheetId="5" r:id="rId4"/>
    <sheet name="Summary" sheetId="16" r:id="rId5"/>
    <sheet name="Violence against staff data" sheetId="15" r:id="rId6"/>
    <sheet name="ICB summary" sheetId="3" state="hidden" r:id="rId7"/>
    <sheet name="ICB pop" sheetId="11" state="hidden" r:id="rId8"/>
    <sheet name="Police recorded" sheetId="10" r:id="rId9"/>
    <sheet name="ED attendance" sheetId="12" r:id="rId10"/>
    <sheet name="Hospital admissions" sheetId="13" r:id="rId11"/>
    <sheet name="Medical treatment" sheetId="2" r:id="rId12"/>
    <sheet name="ICBs" sheetId="9" state="hidden" r:id="rId13"/>
  </sheets>
  <definedNames>
    <definedName name="_xlnm._FilterDatabase" localSheetId="8" hidden="1">'Police recorded'!#REF!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0" i="1" l="1"/>
  <c r="D29" i="16" l="1"/>
  <c r="D4" i="16"/>
  <c r="C2" i="11" l="1"/>
  <c r="D22" i="1" l="1"/>
  <c r="D10" i="1"/>
  <c r="F73" i="5"/>
  <c r="D73" i="5" s="1"/>
  <c r="F71" i="5"/>
  <c r="D71" i="5" s="1"/>
  <c r="F61" i="5"/>
  <c r="D61" i="5" s="1"/>
  <c r="F59" i="5"/>
  <c r="D59" i="5" s="1"/>
  <c r="L5" i="2"/>
  <c r="L6" i="2"/>
  <c r="L7" i="2"/>
  <c r="L8" i="2"/>
  <c r="L9" i="2"/>
  <c r="L10" i="2"/>
  <c r="L11" i="2"/>
  <c r="L12" i="2"/>
  <c r="L13" i="2"/>
  <c r="L14" i="2"/>
  <c r="L15" i="2"/>
  <c r="L16" i="2"/>
  <c r="L17" i="2"/>
  <c r="L18" i="2"/>
  <c r="L19" i="2"/>
  <c r="L4" i="2"/>
  <c r="D53" i="5"/>
  <c r="AE4" i="15"/>
  <c r="AE6" i="15"/>
  <c r="D27" i="5"/>
  <c r="D29" i="5"/>
  <c r="D31" i="5" s="1"/>
  <c r="D12" i="1"/>
  <c r="V60" i="3"/>
  <c r="V53" i="3"/>
  <c r="V52" i="3"/>
  <c r="V51" i="3"/>
  <c r="V50" i="3"/>
  <c r="V49" i="3"/>
  <c r="V48" i="3"/>
  <c r="V47" i="3"/>
  <c r="V61" i="3" s="1"/>
  <c r="V45" i="3"/>
  <c r="V44" i="3"/>
  <c r="V43" i="3"/>
  <c r="V42" i="3"/>
  <c r="V41" i="3"/>
  <c r="V40" i="3"/>
  <c r="V38" i="3"/>
  <c r="V37" i="3"/>
  <c r="V36" i="3"/>
  <c r="V35" i="3"/>
  <c r="V34" i="3"/>
  <c r="V59" i="3" s="1"/>
  <c r="V32" i="3"/>
  <c r="V31" i="3"/>
  <c r="V30" i="3"/>
  <c r="V29" i="3"/>
  <c r="V28" i="3"/>
  <c r="V27" i="3"/>
  <c r="V58" i="3" s="1"/>
  <c r="V16" i="3"/>
  <c r="V17" i="3"/>
  <c r="V18" i="3"/>
  <c r="V19" i="3"/>
  <c r="V20" i="3"/>
  <c r="V21" i="3"/>
  <c r="V22" i="3"/>
  <c r="V23" i="3"/>
  <c r="V24" i="3"/>
  <c r="V25" i="3"/>
  <c r="V15" i="3"/>
  <c r="V57" i="3" s="1"/>
  <c r="V13" i="3"/>
  <c r="V12" i="3"/>
  <c r="V11" i="3"/>
  <c r="V56" i="3" s="1"/>
  <c r="V6" i="3"/>
  <c r="V55" i="3" s="1"/>
  <c r="V7" i="3"/>
  <c r="V8" i="3"/>
  <c r="V9" i="3"/>
  <c r="U6" i="3"/>
  <c r="D80" i="5" l="1"/>
  <c r="D35" i="16" s="1"/>
  <c r="D41" i="5"/>
  <c r="V4" i="3"/>
  <c r="D46" i="1" l="1"/>
  <c r="D5" i="12"/>
  <c r="F57" i="3" l="1"/>
  <c r="K56" i="3"/>
  <c r="K57" i="3"/>
  <c r="K58" i="3"/>
  <c r="K59" i="3"/>
  <c r="K60" i="3"/>
  <c r="K61" i="3"/>
  <c r="J56" i="3"/>
  <c r="J57" i="3"/>
  <c r="J58" i="3"/>
  <c r="J59" i="3"/>
  <c r="J60" i="3"/>
  <c r="J61" i="3"/>
  <c r="I56" i="3"/>
  <c r="I57" i="3"/>
  <c r="I58" i="3"/>
  <c r="I59" i="3"/>
  <c r="I60" i="3"/>
  <c r="I61" i="3"/>
  <c r="H56" i="3"/>
  <c r="H57" i="3"/>
  <c r="H58" i="3"/>
  <c r="H59" i="3"/>
  <c r="H60" i="3"/>
  <c r="H61" i="3"/>
  <c r="G56" i="3"/>
  <c r="G57" i="3"/>
  <c r="G58" i="3"/>
  <c r="G59" i="3"/>
  <c r="G60" i="3"/>
  <c r="G61" i="3"/>
  <c r="F56" i="3"/>
  <c r="F58" i="3"/>
  <c r="F59" i="3"/>
  <c r="F60" i="3"/>
  <c r="F61" i="3"/>
  <c r="F55" i="3"/>
  <c r="K55" i="3"/>
  <c r="J55" i="3"/>
  <c r="I55" i="3"/>
  <c r="H55" i="3"/>
  <c r="G55" i="3"/>
  <c r="K46" i="3"/>
  <c r="J46" i="3"/>
  <c r="I46" i="3"/>
  <c r="H46" i="3"/>
  <c r="G46" i="3"/>
  <c r="F46" i="3"/>
  <c r="K39" i="3"/>
  <c r="J39" i="3"/>
  <c r="I39" i="3"/>
  <c r="H39" i="3"/>
  <c r="G39" i="3"/>
  <c r="F39" i="3"/>
  <c r="K33" i="3"/>
  <c r="J33" i="3"/>
  <c r="I33" i="3"/>
  <c r="H33" i="3"/>
  <c r="G33" i="3"/>
  <c r="F33" i="3"/>
  <c r="K26" i="3"/>
  <c r="J26" i="3"/>
  <c r="I26" i="3"/>
  <c r="H26" i="3"/>
  <c r="G26" i="3"/>
  <c r="F26" i="3"/>
  <c r="K14" i="3"/>
  <c r="J14" i="3"/>
  <c r="I14" i="3"/>
  <c r="H14" i="3"/>
  <c r="G14" i="3"/>
  <c r="F14" i="3"/>
  <c r="K10" i="3"/>
  <c r="J10" i="3"/>
  <c r="I10" i="3"/>
  <c r="H10" i="3"/>
  <c r="G10" i="3"/>
  <c r="F10" i="3"/>
  <c r="K5" i="3"/>
  <c r="J5" i="3"/>
  <c r="I5" i="3"/>
  <c r="H5" i="3"/>
  <c r="G5" i="3"/>
  <c r="F5" i="3"/>
  <c r="AB62" i="15" l="1"/>
  <c r="AB53" i="15"/>
  <c r="AB44" i="15"/>
  <c r="AB37" i="15"/>
  <c r="AB29" i="15"/>
  <c r="AB15" i="15"/>
  <c r="AB10" i="15"/>
  <c r="AB3" i="15"/>
  <c r="D45" i="5" l="1"/>
  <c r="D49" i="5" l="1"/>
  <c r="D106" i="5"/>
  <c r="D61" i="16" s="1"/>
  <c r="D104" i="5"/>
  <c r="D59" i="16" s="1"/>
  <c r="AA3" i="15"/>
  <c r="V3" i="15"/>
  <c r="W3" i="15"/>
  <c r="X3" i="15"/>
  <c r="Y3" i="15"/>
  <c r="Z3" i="15"/>
  <c r="U3" i="15"/>
  <c r="AA10" i="15"/>
  <c r="V10" i="15"/>
  <c r="W10" i="15"/>
  <c r="X10" i="15"/>
  <c r="Y10" i="15"/>
  <c r="Z10" i="15"/>
  <c r="U10" i="15"/>
  <c r="V15" i="15"/>
  <c r="W15" i="15"/>
  <c r="X15" i="15"/>
  <c r="Y15" i="15"/>
  <c r="Z15" i="15"/>
  <c r="AA15" i="15"/>
  <c r="U15" i="15"/>
  <c r="V29" i="15"/>
  <c r="W29" i="15"/>
  <c r="X29" i="15"/>
  <c r="Y29" i="15"/>
  <c r="Z29" i="15"/>
  <c r="AA29" i="15"/>
  <c r="U29" i="15"/>
  <c r="V37" i="15"/>
  <c r="W37" i="15"/>
  <c r="X37" i="15"/>
  <c r="Y37" i="15"/>
  <c r="Z37" i="15"/>
  <c r="AA37" i="15"/>
  <c r="U37" i="15"/>
  <c r="V44" i="15"/>
  <c r="W44" i="15"/>
  <c r="X44" i="15"/>
  <c r="Y44" i="15"/>
  <c r="Z44" i="15"/>
  <c r="AA44" i="15"/>
  <c r="U44" i="15"/>
  <c r="V53" i="15"/>
  <c r="W53" i="15"/>
  <c r="X53" i="15"/>
  <c r="Y53" i="15"/>
  <c r="Z53" i="15"/>
  <c r="AA53" i="15"/>
  <c r="U53" i="15"/>
  <c r="G43" i="11"/>
  <c r="D43" i="11"/>
  <c r="E43" i="11"/>
  <c r="F43" i="11"/>
  <c r="H43" i="11"/>
  <c r="C43" i="11"/>
  <c r="D36" i="11"/>
  <c r="E36" i="11"/>
  <c r="F36" i="11"/>
  <c r="G36" i="11"/>
  <c r="H36" i="11"/>
  <c r="C36" i="11"/>
  <c r="D30" i="11"/>
  <c r="E30" i="11"/>
  <c r="F30" i="11"/>
  <c r="G30" i="11"/>
  <c r="H30" i="11"/>
  <c r="C30" i="11"/>
  <c r="D23" i="11"/>
  <c r="E23" i="11"/>
  <c r="F23" i="11"/>
  <c r="G23" i="11"/>
  <c r="H23" i="11"/>
  <c r="C23" i="11"/>
  <c r="D11" i="11"/>
  <c r="E11" i="11"/>
  <c r="F11" i="11"/>
  <c r="G11" i="11"/>
  <c r="H11" i="11"/>
  <c r="C11" i="11"/>
  <c r="D7" i="11"/>
  <c r="E7" i="11"/>
  <c r="F7" i="11"/>
  <c r="G7" i="11"/>
  <c r="H7" i="11"/>
  <c r="C7" i="11"/>
  <c r="D2" i="11"/>
  <c r="E2" i="11"/>
  <c r="F2" i="11"/>
  <c r="G2" i="11"/>
  <c r="H2" i="11"/>
  <c r="F3" i="15"/>
  <c r="E61" i="15"/>
  <c r="E52" i="15"/>
  <c r="E51" i="15"/>
  <c r="E43" i="15"/>
  <c r="E36" i="15"/>
  <c r="E28" i="15"/>
  <c r="E27" i="15"/>
  <c r="E14" i="15"/>
  <c r="E9" i="15"/>
  <c r="E8" i="15"/>
  <c r="G53" i="15"/>
  <c r="H53" i="15"/>
  <c r="I53" i="15"/>
  <c r="J53" i="15"/>
  <c r="K53" i="15"/>
  <c r="L53" i="15"/>
  <c r="M53" i="15"/>
  <c r="N53" i="15"/>
  <c r="P53" i="15"/>
  <c r="Q53" i="15"/>
  <c r="R53" i="15"/>
  <c r="S53" i="15"/>
  <c r="F53" i="15"/>
  <c r="G44" i="15"/>
  <c r="H44" i="15"/>
  <c r="I44" i="15"/>
  <c r="J44" i="15"/>
  <c r="K44" i="15"/>
  <c r="L44" i="15"/>
  <c r="M44" i="15"/>
  <c r="N44" i="15"/>
  <c r="P44" i="15"/>
  <c r="Q44" i="15"/>
  <c r="R44" i="15"/>
  <c r="S44" i="15"/>
  <c r="F44" i="15"/>
  <c r="G37" i="15"/>
  <c r="H37" i="15"/>
  <c r="I37" i="15"/>
  <c r="J37" i="15"/>
  <c r="K37" i="15"/>
  <c r="L37" i="15"/>
  <c r="M37" i="15"/>
  <c r="N37" i="15"/>
  <c r="P37" i="15"/>
  <c r="Q37" i="15"/>
  <c r="R37" i="15"/>
  <c r="S37" i="15"/>
  <c r="F37" i="15"/>
  <c r="G29" i="15"/>
  <c r="H29" i="15"/>
  <c r="I29" i="15"/>
  <c r="J29" i="15"/>
  <c r="K29" i="15"/>
  <c r="L29" i="15"/>
  <c r="M29" i="15"/>
  <c r="N29" i="15"/>
  <c r="P29" i="15"/>
  <c r="Q29" i="15"/>
  <c r="R29" i="15"/>
  <c r="S29" i="15"/>
  <c r="F29" i="15"/>
  <c r="G15" i="15"/>
  <c r="H15" i="15"/>
  <c r="I15" i="15"/>
  <c r="J15" i="15"/>
  <c r="K15" i="15"/>
  <c r="L15" i="15"/>
  <c r="M15" i="15"/>
  <c r="N15" i="15"/>
  <c r="P15" i="15"/>
  <c r="Q15" i="15"/>
  <c r="R15" i="15"/>
  <c r="S15" i="15"/>
  <c r="F15" i="15"/>
  <c r="G10" i="15"/>
  <c r="H10" i="15"/>
  <c r="I10" i="15"/>
  <c r="J10" i="15"/>
  <c r="K10" i="15"/>
  <c r="L10" i="15"/>
  <c r="M10" i="15"/>
  <c r="N10" i="15"/>
  <c r="P10" i="15"/>
  <c r="Q10" i="15"/>
  <c r="R10" i="15"/>
  <c r="S10" i="15"/>
  <c r="F10" i="15"/>
  <c r="H3" i="15"/>
  <c r="I3" i="15"/>
  <c r="J3" i="15"/>
  <c r="K3" i="15"/>
  <c r="L3" i="15"/>
  <c r="M3" i="15"/>
  <c r="N3" i="15"/>
  <c r="P3" i="15"/>
  <c r="Q3" i="15"/>
  <c r="R3" i="15"/>
  <c r="S3" i="15"/>
  <c r="G3" i="15"/>
  <c r="O60" i="15"/>
  <c r="E60" i="15" s="1"/>
  <c r="O59" i="15"/>
  <c r="E59" i="15" s="1"/>
  <c r="O58" i="15"/>
  <c r="E58" i="15" s="1"/>
  <c r="O57" i="15"/>
  <c r="E57" i="15" s="1"/>
  <c r="O56" i="15"/>
  <c r="E56" i="15" s="1"/>
  <c r="O55" i="15"/>
  <c r="E55" i="15" s="1"/>
  <c r="O54" i="15"/>
  <c r="E54" i="15" s="1"/>
  <c r="O50" i="15"/>
  <c r="E50" i="15" s="1"/>
  <c r="O49" i="15"/>
  <c r="E49" i="15" s="1"/>
  <c r="O48" i="15"/>
  <c r="E48" i="15" s="1"/>
  <c r="O47" i="15"/>
  <c r="E47" i="15" s="1"/>
  <c r="O46" i="15"/>
  <c r="E46" i="15" s="1"/>
  <c r="O45" i="15"/>
  <c r="O42" i="15"/>
  <c r="E42" i="15" s="1"/>
  <c r="O41" i="15"/>
  <c r="E41" i="15" s="1"/>
  <c r="O40" i="15"/>
  <c r="E40" i="15" s="1"/>
  <c r="O39" i="15"/>
  <c r="E39" i="15" s="1"/>
  <c r="O38" i="15"/>
  <c r="O35" i="15"/>
  <c r="E35" i="15" s="1"/>
  <c r="O34" i="15"/>
  <c r="E34" i="15" s="1"/>
  <c r="O33" i="15"/>
  <c r="O32" i="15"/>
  <c r="E32" i="15" s="1"/>
  <c r="O31" i="15"/>
  <c r="E31" i="15" s="1"/>
  <c r="O30" i="15"/>
  <c r="O26" i="15"/>
  <c r="E26" i="15" s="1"/>
  <c r="O25" i="15"/>
  <c r="E25" i="15" s="1"/>
  <c r="O24" i="15"/>
  <c r="E24" i="15" s="1"/>
  <c r="O23" i="15"/>
  <c r="E23" i="15" s="1"/>
  <c r="O22" i="15"/>
  <c r="E22" i="15" s="1"/>
  <c r="O21" i="15"/>
  <c r="E21" i="15" s="1"/>
  <c r="O20" i="15"/>
  <c r="E20" i="15" s="1"/>
  <c r="O19" i="15"/>
  <c r="E19" i="15" s="1"/>
  <c r="O18" i="15"/>
  <c r="E18" i="15" s="1"/>
  <c r="O17" i="15"/>
  <c r="E17" i="15" s="1"/>
  <c r="O16" i="15"/>
  <c r="O13" i="15"/>
  <c r="E13" i="15" s="1"/>
  <c r="O12" i="15"/>
  <c r="E12" i="15" s="1"/>
  <c r="O11" i="15"/>
  <c r="O7" i="15"/>
  <c r="E7" i="15" s="1"/>
  <c r="O6" i="15"/>
  <c r="E6" i="15" s="1"/>
  <c r="O5" i="15"/>
  <c r="E5" i="15" s="1"/>
  <c r="O4" i="15"/>
  <c r="E4" i="15" s="1"/>
  <c r="AE46" i="15" l="1"/>
  <c r="AE47" i="15"/>
  <c r="AE48" i="15"/>
  <c r="AE49" i="15"/>
  <c r="AE50" i="15"/>
  <c r="AE51" i="15"/>
  <c r="AE52" i="15"/>
  <c r="AE45" i="15"/>
  <c r="AE55" i="15"/>
  <c r="AE56" i="15"/>
  <c r="AE57" i="15"/>
  <c r="AE59" i="15"/>
  <c r="AE58" i="15"/>
  <c r="AE60" i="15"/>
  <c r="AE61" i="15"/>
  <c r="AE54" i="15"/>
  <c r="AF42" i="15"/>
  <c r="AF39" i="15"/>
  <c r="AF40" i="15"/>
  <c r="AF38" i="15"/>
  <c r="AF41" i="15"/>
  <c r="AF43" i="15"/>
  <c r="AN13" i="15"/>
  <c r="AN11" i="15"/>
  <c r="AN12" i="15"/>
  <c r="AN14" i="15"/>
  <c r="AG50" i="15"/>
  <c r="AG51" i="15"/>
  <c r="AG52" i="15"/>
  <c r="AG46" i="15"/>
  <c r="AG49" i="15"/>
  <c r="AG47" i="15"/>
  <c r="AG48" i="15"/>
  <c r="AG45" i="15"/>
  <c r="AG55" i="15"/>
  <c r="AG56" i="15"/>
  <c r="AG61" i="15"/>
  <c r="AG57" i="15"/>
  <c r="AG58" i="15"/>
  <c r="AG54" i="15"/>
  <c r="AG59" i="15"/>
  <c r="AG60" i="15"/>
  <c r="AN6" i="15"/>
  <c r="AN7" i="15"/>
  <c r="AN5" i="15"/>
  <c r="AN8" i="15"/>
  <c r="AN9" i="15"/>
  <c r="AN4" i="15"/>
  <c r="AJ5" i="15"/>
  <c r="AJ7" i="15"/>
  <c r="AJ6" i="15"/>
  <c r="AJ8" i="15"/>
  <c r="AJ9" i="15"/>
  <c r="AJ4" i="15"/>
  <c r="AI6" i="15"/>
  <c r="AI7" i="15"/>
  <c r="AI8" i="15"/>
  <c r="AI9" i="15"/>
  <c r="AI4" i="15"/>
  <c r="AI5" i="15"/>
  <c r="AI12" i="15"/>
  <c r="AI13" i="15"/>
  <c r="AI14" i="15"/>
  <c r="AI11" i="15"/>
  <c r="AJ28" i="15"/>
  <c r="AJ17" i="15"/>
  <c r="AJ18" i="15"/>
  <c r="AJ23" i="15"/>
  <c r="AJ19" i="15"/>
  <c r="AJ20" i="15"/>
  <c r="AJ21" i="15"/>
  <c r="AJ22" i="15"/>
  <c r="AJ24" i="15"/>
  <c r="AJ27" i="15"/>
  <c r="AJ25" i="15"/>
  <c r="AJ16" i="15"/>
  <c r="AJ26" i="15"/>
  <c r="AN32" i="15"/>
  <c r="AN31" i="15"/>
  <c r="AN30" i="15"/>
  <c r="AN33" i="15"/>
  <c r="AN34" i="15"/>
  <c r="AN36" i="15"/>
  <c r="AN35" i="15"/>
  <c r="AS39" i="15"/>
  <c r="AS40" i="15"/>
  <c r="AS38" i="15"/>
  <c r="AS41" i="15"/>
  <c r="AS42" i="15"/>
  <c r="AS43" i="15"/>
  <c r="AE42" i="15"/>
  <c r="AE43" i="15"/>
  <c r="AE39" i="15"/>
  <c r="AE41" i="15"/>
  <c r="AE40" i="15"/>
  <c r="AE38" i="15"/>
  <c r="AS35" i="15"/>
  <c r="AS31" i="15"/>
  <c r="AS32" i="15"/>
  <c r="AS33" i="15"/>
  <c r="AS34" i="15"/>
  <c r="AS36" i="15"/>
  <c r="AS30" i="15"/>
  <c r="AH12" i="15"/>
  <c r="AH13" i="15"/>
  <c r="AH14" i="15"/>
  <c r="AH11" i="15"/>
  <c r="AI28" i="15"/>
  <c r="AI17" i="15"/>
  <c r="AI23" i="15"/>
  <c r="AI18" i="15"/>
  <c r="AI19" i="15"/>
  <c r="AI20" i="15"/>
  <c r="AI21" i="15"/>
  <c r="AI22" i="15"/>
  <c r="AI24" i="15"/>
  <c r="AI16" i="15"/>
  <c r="AI25" i="15"/>
  <c r="AI26" i="15"/>
  <c r="AI27" i="15"/>
  <c r="AJ31" i="15"/>
  <c r="AJ30" i="15"/>
  <c r="AJ32" i="15"/>
  <c r="AJ33" i="15"/>
  <c r="AJ34" i="15"/>
  <c r="AJ35" i="15"/>
  <c r="AJ36" i="15"/>
  <c r="AN39" i="15"/>
  <c r="AN38" i="15"/>
  <c r="AN40" i="15"/>
  <c r="AN43" i="15"/>
  <c r="AN41" i="15"/>
  <c r="AN42" i="15"/>
  <c r="AS50" i="15"/>
  <c r="AS51" i="15"/>
  <c r="AS52" i="15"/>
  <c r="AS45" i="15"/>
  <c r="AS46" i="15"/>
  <c r="AS49" i="15"/>
  <c r="AS47" i="15"/>
  <c r="AS48" i="15"/>
  <c r="AF59" i="15"/>
  <c r="AF60" i="15"/>
  <c r="AF61" i="15"/>
  <c r="AF54" i="15"/>
  <c r="AF55" i="15"/>
  <c r="AF56" i="15"/>
  <c r="AF58" i="15"/>
  <c r="AF57" i="15"/>
  <c r="AS12" i="15"/>
  <c r="AS11" i="15"/>
  <c r="AS13" i="15"/>
  <c r="AS14" i="15"/>
  <c r="E38" i="15"/>
  <c r="AJ14" i="15"/>
  <c r="AJ11" i="15"/>
  <c r="AJ12" i="15"/>
  <c r="AJ13" i="15"/>
  <c r="AG13" i="15"/>
  <c r="AG12" i="15"/>
  <c r="AG11" i="15"/>
  <c r="AG14" i="15"/>
  <c r="AH28" i="15"/>
  <c r="AH23" i="15"/>
  <c r="AH17" i="15"/>
  <c r="AH18" i="15"/>
  <c r="AH16" i="15"/>
  <c r="AH19" i="15"/>
  <c r="AH20" i="15"/>
  <c r="AH21" i="15"/>
  <c r="AH22" i="15"/>
  <c r="AH27" i="15"/>
  <c r="AH24" i="15"/>
  <c r="AH25" i="15"/>
  <c r="AH26" i="15"/>
  <c r="AI34" i="15"/>
  <c r="AI35" i="15"/>
  <c r="AI36" i="15"/>
  <c r="AI31" i="15"/>
  <c r="AI32" i="15"/>
  <c r="AI33" i="15"/>
  <c r="AI30" i="15"/>
  <c r="AJ41" i="15"/>
  <c r="AJ39" i="15"/>
  <c r="AJ40" i="15"/>
  <c r="AJ42" i="15"/>
  <c r="AJ43" i="15"/>
  <c r="AJ38" i="15"/>
  <c r="AN46" i="15"/>
  <c r="AN47" i="15"/>
  <c r="AN48" i="15"/>
  <c r="AN49" i="15"/>
  <c r="AN50" i="15"/>
  <c r="AN51" i="15"/>
  <c r="AN45" i="15"/>
  <c r="AN52" i="15"/>
  <c r="AS54" i="15"/>
  <c r="AS55" i="15"/>
  <c r="AS56" i="15"/>
  <c r="AS57" i="15"/>
  <c r="AS58" i="15"/>
  <c r="AS59" i="15"/>
  <c r="AS60" i="15"/>
  <c r="AS61" i="15"/>
  <c r="AE34" i="15"/>
  <c r="AE30" i="15"/>
  <c r="AE35" i="15"/>
  <c r="AE36" i="15"/>
  <c r="AE33" i="15"/>
  <c r="AE31" i="15"/>
  <c r="AE32" i="15"/>
  <c r="AS7" i="15"/>
  <c r="AS5" i="15"/>
  <c r="AS6" i="15"/>
  <c r="AS8" i="15"/>
  <c r="AS9" i="15"/>
  <c r="AS4" i="15"/>
  <c r="AS28" i="15"/>
  <c r="AS20" i="15"/>
  <c r="AS17" i="15"/>
  <c r="AS18" i="15"/>
  <c r="AS16" i="15"/>
  <c r="AS19" i="15"/>
  <c r="AS21" i="15"/>
  <c r="AS22" i="15"/>
  <c r="AS23" i="15"/>
  <c r="AS24" i="15"/>
  <c r="AS25" i="15"/>
  <c r="AS27" i="15"/>
  <c r="AS26" i="15"/>
  <c r="AN28" i="15"/>
  <c r="AN17" i="15"/>
  <c r="AN18" i="15"/>
  <c r="AN19" i="15"/>
  <c r="AN20" i="15"/>
  <c r="AN16" i="15"/>
  <c r="AN21" i="15"/>
  <c r="AN23" i="15"/>
  <c r="AN22" i="15"/>
  <c r="AN24" i="15"/>
  <c r="AN25" i="15"/>
  <c r="AN26" i="15"/>
  <c r="AN27" i="15"/>
  <c r="AF11" i="15"/>
  <c r="AF14" i="15"/>
  <c r="AF12" i="15"/>
  <c r="AF13" i="15"/>
  <c r="AG28" i="15"/>
  <c r="AG17" i="15"/>
  <c r="AG18" i="15"/>
  <c r="AG19" i="15"/>
  <c r="AG23" i="15"/>
  <c r="AG20" i="15"/>
  <c r="AG21" i="15"/>
  <c r="AG22" i="15"/>
  <c r="AG16" i="15"/>
  <c r="AG24" i="15"/>
  <c r="AG25" i="15"/>
  <c r="AG27" i="15"/>
  <c r="AG26" i="15"/>
  <c r="AH35" i="15"/>
  <c r="AH31" i="15"/>
  <c r="AH32" i="15"/>
  <c r="AH33" i="15"/>
  <c r="AH34" i="15"/>
  <c r="AH36" i="15"/>
  <c r="AH30" i="15"/>
  <c r="AI39" i="15"/>
  <c r="AI40" i="15"/>
  <c r="AI41" i="15"/>
  <c r="AI42" i="15"/>
  <c r="AI43" i="15"/>
  <c r="AI38" i="15"/>
  <c r="AJ47" i="15"/>
  <c r="AJ48" i="15"/>
  <c r="AJ49" i="15"/>
  <c r="AJ50" i="15"/>
  <c r="AJ51" i="15"/>
  <c r="AJ52" i="15"/>
  <c r="AJ46" i="15"/>
  <c r="AJ45" i="15"/>
  <c r="AN58" i="15"/>
  <c r="AN59" i="15"/>
  <c r="AN57" i="15"/>
  <c r="AN60" i="15"/>
  <c r="AN54" i="15"/>
  <c r="AN61" i="15"/>
  <c r="AN55" i="15"/>
  <c r="AN56" i="15"/>
  <c r="AH61" i="15"/>
  <c r="AH56" i="15"/>
  <c r="AH54" i="15"/>
  <c r="AH55" i="15"/>
  <c r="AH57" i="15"/>
  <c r="AH58" i="15"/>
  <c r="AH59" i="15"/>
  <c r="AH60" i="15"/>
  <c r="AF46" i="15"/>
  <c r="AF47" i="15"/>
  <c r="AF48" i="15"/>
  <c r="AF50" i="15"/>
  <c r="AF49" i="15"/>
  <c r="AF51" i="15"/>
  <c r="AF52" i="15"/>
  <c r="AF45" i="15"/>
  <c r="E30" i="15"/>
  <c r="AE12" i="15"/>
  <c r="AE13" i="15"/>
  <c r="AE14" i="15"/>
  <c r="AE11" i="15"/>
  <c r="AF28" i="15"/>
  <c r="AF17" i="15"/>
  <c r="AF18" i="15"/>
  <c r="AF19" i="15"/>
  <c r="AF20" i="15"/>
  <c r="AF21" i="15"/>
  <c r="AF16" i="15"/>
  <c r="AF23" i="15"/>
  <c r="AF22" i="15"/>
  <c r="AF24" i="15"/>
  <c r="AF27" i="15"/>
  <c r="AF25" i="15"/>
  <c r="AF26" i="15"/>
  <c r="AG34" i="15"/>
  <c r="AG35" i="15"/>
  <c r="AG36" i="15"/>
  <c r="AG31" i="15"/>
  <c r="AG30" i="15"/>
  <c r="AG33" i="15"/>
  <c r="AG32" i="15"/>
  <c r="AH38" i="15"/>
  <c r="AH40" i="15"/>
  <c r="AH39" i="15"/>
  <c r="AH41" i="15"/>
  <c r="AH42" i="15"/>
  <c r="AH43" i="15"/>
  <c r="AI52" i="15"/>
  <c r="AI45" i="15"/>
  <c r="AI47" i="15"/>
  <c r="AI46" i="15"/>
  <c r="AI48" i="15"/>
  <c r="AI49" i="15"/>
  <c r="AI50" i="15"/>
  <c r="AI51" i="15"/>
  <c r="AJ58" i="15"/>
  <c r="AJ54" i="15"/>
  <c r="AJ55" i="15"/>
  <c r="AJ56" i="15"/>
  <c r="AJ57" i="15"/>
  <c r="AJ59" i="15"/>
  <c r="AJ60" i="15"/>
  <c r="AJ61" i="15"/>
  <c r="AE28" i="15"/>
  <c r="AE17" i="15"/>
  <c r="AE18" i="15"/>
  <c r="AE19" i="15"/>
  <c r="AE20" i="15"/>
  <c r="AE21" i="15"/>
  <c r="AE22" i="15"/>
  <c r="AE23" i="15"/>
  <c r="AD23" i="15" s="1"/>
  <c r="AE24" i="15"/>
  <c r="AE25" i="15"/>
  <c r="AE27" i="15"/>
  <c r="AE26" i="15"/>
  <c r="AE16" i="15"/>
  <c r="AF31" i="15"/>
  <c r="AF35" i="15"/>
  <c r="AF32" i="15"/>
  <c r="AF33" i="15"/>
  <c r="AF34" i="15"/>
  <c r="AF36" i="15"/>
  <c r="AF30" i="15"/>
  <c r="AG40" i="15"/>
  <c r="AG41" i="15"/>
  <c r="AG42" i="15"/>
  <c r="AG43" i="15"/>
  <c r="AG38" i="15"/>
  <c r="AG39" i="15"/>
  <c r="AH45" i="15"/>
  <c r="AH52" i="15"/>
  <c r="AH46" i="15"/>
  <c r="AH47" i="15"/>
  <c r="AH48" i="15"/>
  <c r="AH49" i="15"/>
  <c r="AH50" i="15"/>
  <c r="AH51" i="15"/>
  <c r="AI56" i="15"/>
  <c r="AI57" i="15"/>
  <c r="AI58" i="15"/>
  <c r="AI59" i="15"/>
  <c r="AI60" i="15"/>
  <c r="AI61" i="15"/>
  <c r="AI54" i="15"/>
  <c r="AI55" i="15"/>
  <c r="AE5" i="15"/>
  <c r="AE7" i="15"/>
  <c r="AD7" i="15" s="1"/>
  <c r="AE8" i="15"/>
  <c r="AE9" i="15"/>
  <c r="AH5" i="15"/>
  <c r="AH6" i="15"/>
  <c r="AH7" i="15"/>
  <c r="AH8" i="15"/>
  <c r="AH9" i="15"/>
  <c r="AH4" i="15"/>
  <c r="AG7" i="15"/>
  <c r="AG8" i="15"/>
  <c r="AG9" i="15"/>
  <c r="AG4" i="15"/>
  <c r="AG5" i="15"/>
  <c r="AG6" i="15"/>
  <c r="AF9" i="15"/>
  <c r="AF5" i="15"/>
  <c r="AF4" i="15"/>
  <c r="AD4" i="15" s="1"/>
  <c r="AF6" i="15"/>
  <c r="AD6" i="15" s="1"/>
  <c r="AF7" i="15"/>
  <c r="AF8" i="15"/>
  <c r="U62" i="15"/>
  <c r="Y62" i="15"/>
  <c r="V62" i="15"/>
  <c r="AA62" i="15"/>
  <c r="Z62" i="15"/>
  <c r="X62" i="15"/>
  <c r="L62" i="15"/>
  <c r="W62" i="15"/>
  <c r="H62" i="15"/>
  <c r="O3" i="15"/>
  <c r="E3" i="15" s="1"/>
  <c r="K62" i="15"/>
  <c r="O44" i="15"/>
  <c r="E44" i="15" s="1"/>
  <c r="J62" i="15"/>
  <c r="N62" i="15"/>
  <c r="O37" i="15"/>
  <c r="E37" i="15" s="1"/>
  <c r="E45" i="15"/>
  <c r="O10" i="15"/>
  <c r="E10" i="15" s="1"/>
  <c r="G62" i="15"/>
  <c r="I62" i="15"/>
  <c r="E33" i="15"/>
  <c r="M62" i="15"/>
  <c r="F62" i="15"/>
  <c r="D8" i="5" s="1"/>
  <c r="O29" i="15"/>
  <c r="E29" i="15" s="1"/>
  <c r="O15" i="15"/>
  <c r="E15" i="15" s="1"/>
  <c r="O53" i="15"/>
  <c r="E53" i="15" s="1"/>
  <c r="E16" i="15"/>
  <c r="E11" i="15"/>
  <c r="S62" i="15"/>
  <c r="R62" i="15"/>
  <c r="P62" i="15"/>
  <c r="Q62" i="15"/>
  <c r="D19" i="5" l="1"/>
  <c r="D78" i="5" s="1"/>
  <c r="D33" i="16" s="1"/>
  <c r="AD59" i="15"/>
  <c r="AD18" i="15"/>
  <c r="AD33" i="15"/>
  <c r="AD27" i="15"/>
  <c r="AD35" i="15"/>
  <c r="AD9" i="15"/>
  <c r="AD25" i="15"/>
  <c r="AD8" i="15"/>
  <c r="AD42" i="15"/>
  <c r="AD26" i="15"/>
  <c r="AD55" i="15"/>
  <c r="AD5" i="15"/>
  <c r="AD34" i="15"/>
  <c r="AD56" i="15"/>
  <c r="AD45" i="15"/>
  <c r="AD24" i="15"/>
  <c r="AD22" i="15"/>
  <c r="AD52" i="15"/>
  <c r="AD39" i="15"/>
  <c r="AD43" i="15"/>
  <c r="AD21" i="15"/>
  <c r="AD11" i="15"/>
  <c r="AD51" i="15"/>
  <c r="AD36" i="15"/>
  <c r="AD14" i="15"/>
  <c r="AD50" i="15"/>
  <c r="AD13" i="15"/>
  <c r="AD38" i="15"/>
  <c r="AD54" i="15"/>
  <c r="AD49" i="15"/>
  <c r="AD12" i="15"/>
  <c r="AD61" i="15"/>
  <c r="AD48" i="15"/>
  <c r="AD17" i="15"/>
  <c r="AD30" i="15"/>
  <c r="AD32" i="15"/>
  <c r="AD60" i="15"/>
  <c r="AD47" i="15"/>
  <c r="AD57" i="15"/>
  <c r="AD40" i="15"/>
  <c r="AD20" i="15"/>
  <c r="AD16" i="15"/>
  <c r="AD28" i="15"/>
  <c r="AD19" i="15"/>
  <c r="AD31" i="15"/>
  <c r="AD41" i="15"/>
  <c r="AD58" i="15"/>
  <c r="AD46" i="15"/>
  <c r="D10" i="5"/>
  <c r="D12" i="5" s="1"/>
  <c r="O62" i="15"/>
  <c r="E62" i="15" s="1"/>
  <c r="D39" i="5" l="1"/>
  <c r="D86" i="5" s="1"/>
  <c r="D41" i="16" s="1"/>
  <c r="U53" i="3"/>
  <c r="U52" i="3"/>
  <c r="U51" i="3"/>
  <c r="U50" i="3"/>
  <c r="U49" i="3"/>
  <c r="U48" i="3"/>
  <c r="U47" i="3"/>
  <c r="U45" i="3"/>
  <c r="U44" i="3"/>
  <c r="U43" i="3"/>
  <c r="U42" i="3"/>
  <c r="U41" i="3"/>
  <c r="U40" i="3"/>
  <c r="U38" i="3"/>
  <c r="U37" i="3"/>
  <c r="U36" i="3"/>
  <c r="U35" i="3"/>
  <c r="U34" i="3"/>
  <c r="U32" i="3"/>
  <c r="U31" i="3"/>
  <c r="U30" i="3"/>
  <c r="U29" i="3"/>
  <c r="U28" i="3"/>
  <c r="U27" i="3"/>
  <c r="U25" i="3"/>
  <c r="U24" i="3"/>
  <c r="U23" i="3"/>
  <c r="U22" i="3"/>
  <c r="U21" i="3"/>
  <c r="U20" i="3"/>
  <c r="U19" i="3"/>
  <c r="U18" i="3"/>
  <c r="U17" i="3"/>
  <c r="U16" i="3"/>
  <c r="U15" i="3"/>
  <c r="U13" i="3"/>
  <c r="U12" i="3"/>
  <c r="U11" i="3"/>
  <c r="U9" i="3"/>
  <c r="U8" i="3"/>
  <c r="U7" i="3"/>
  <c r="T6" i="3"/>
  <c r="T53" i="3"/>
  <c r="T52" i="3"/>
  <c r="T51" i="3"/>
  <c r="T50" i="3"/>
  <c r="T49" i="3"/>
  <c r="T48" i="3"/>
  <c r="T47" i="3"/>
  <c r="T45" i="3"/>
  <c r="T44" i="3"/>
  <c r="T43" i="3"/>
  <c r="T42" i="3"/>
  <c r="T41" i="3"/>
  <c r="T40" i="3"/>
  <c r="T38" i="3"/>
  <c r="T37" i="3"/>
  <c r="T36" i="3"/>
  <c r="T35" i="3"/>
  <c r="T34" i="3"/>
  <c r="T32" i="3"/>
  <c r="T31" i="3"/>
  <c r="T30" i="3"/>
  <c r="T29" i="3"/>
  <c r="T28" i="3"/>
  <c r="T27" i="3"/>
  <c r="T25" i="3"/>
  <c r="T24" i="3"/>
  <c r="T23" i="3"/>
  <c r="T22" i="3"/>
  <c r="T21" i="3"/>
  <c r="T20" i="3"/>
  <c r="T19" i="3"/>
  <c r="T18" i="3"/>
  <c r="T17" i="3"/>
  <c r="T16" i="3"/>
  <c r="T15" i="3"/>
  <c r="T13" i="3"/>
  <c r="T12" i="3"/>
  <c r="T11" i="3"/>
  <c r="T7" i="3"/>
  <c r="T8" i="3"/>
  <c r="T9" i="3"/>
  <c r="D92" i="5" l="1"/>
  <c r="D98" i="5" s="1"/>
  <c r="D53" i="16" s="1"/>
  <c r="D47" i="16"/>
  <c r="D88" i="5"/>
  <c r="D43" i="16" s="1"/>
  <c r="D94" i="5" l="1"/>
  <c r="D49" i="16" s="1"/>
  <c r="D6" i="12"/>
  <c r="G3" i="13"/>
  <c r="G4" i="13"/>
  <c r="G5" i="13"/>
  <c r="G6" i="13"/>
  <c r="G7" i="13"/>
  <c r="G8" i="13"/>
  <c r="G9" i="13"/>
  <c r="G10" i="13"/>
  <c r="G11" i="13"/>
  <c r="G12" i="13"/>
  <c r="G13" i="13"/>
  <c r="G14" i="13"/>
  <c r="G15" i="13"/>
  <c r="G16" i="13"/>
  <c r="G17" i="13"/>
  <c r="G18" i="13"/>
  <c r="G19" i="13"/>
  <c r="G20" i="13"/>
  <c r="G21" i="13"/>
  <c r="X24" i="3" s="1"/>
  <c r="G22" i="13"/>
  <c r="G23" i="13"/>
  <c r="G24" i="13"/>
  <c r="G25" i="13"/>
  <c r="G26" i="13"/>
  <c r="G27" i="13"/>
  <c r="G28" i="13"/>
  <c r="G29" i="13"/>
  <c r="G30" i="13"/>
  <c r="G31" i="13"/>
  <c r="G32" i="13"/>
  <c r="G33" i="13"/>
  <c r="G34" i="13"/>
  <c r="G35" i="13"/>
  <c r="G36" i="13"/>
  <c r="G37" i="13"/>
  <c r="G38" i="13"/>
  <c r="G39" i="13"/>
  <c r="G40" i="13"/>
  <c r="G41" i="13"/>
  <c r="G42" i="13"/>
  <c r="G43" i="13"/>
  <c r="G44" i="13"/>
  <c r="G45" i="13"/>
  <c r="G46" i="13"/>
  <c r="G47" i="13"/>
  <c r="G48" i="13"/>
  <c r="G49" i="13"/>
  <c r="G50" i="13"/>
  <c r="G51" i="13"/>
  <c r="X49" i="3" s="1"/>
  <c r="G52" i="13"/>
  <c r="G53" i="13"/>
  <c r="G54" i="13"/>
  <c r="G55" i="13"/>
  <c r="G56" i="13"/>
  <c r="X51" i="3" s="1"/>
  <c r="G57" i="13"/>
  <c r="G58" i="13"/>
  <c r="G59" i="13"/>
  <c r="G60" i="13"/>
  <c r="G61" i="13"/>
  <c r="G67" i="13"/>
  <c r="G69" i="13"/>
  <c r="G70" i="13"/>
  <c r="G71" i="13"/>
  <c r="G68" i="13"/>
  <c r="G72" i="13"/>
  <c r="G73" i="13"/>
  <c r="G177" i="13"/>
  <c r="G178" i="13"/>
  <c r="G179" i="13"/>
  <c r="G180" i="13"/>
  <c r="G181" i="13"/>
  <c r="G182" i="13"/>
  <c r="G183" i="13"/>
  <c r="G184" i="13"/>
  <c r="G198" i="13"/>
  <c r="G199" i="13"/>
  <c r="G200" i="13"/>
  <c r="G253" i="13"/>
  <c r="G62" i="13"/>
  <c r="G63" i="13"/>
  <c r="G64" i="13"/>
  <c r="G65" i="13"/>
  <c r="G66" i="13"/>
  <c r="G74" i="13"/>
  <c r="G75" i="13"/>
  <c r="G76" i="13"/>
  <c r="G77" i="13"/>
  <c r="G78" i="13"/>
  <c r="G79" i="13"/>
  <c r="G80" i="13"/>
  <c r="G81" i="13"/>
  <c r="G82" i="13"/>
  <c r="G83" i="13"/>
  <c r="G84" i="13"/>
  <c r="G85" i="13"/>
  <c r="G86" i="13"/>
  <c r="G87" i="13"/>
  <c r="G88" i="13"/>
  <c r="G89" i="13"/>
  <c r="G90" i="13"/>
  <c r="G91" i="13"/>
  <c r="G92" i="13"/>
  <c r="G93" i="13"/>
  <c r="G94" i="13"/>
  <c r="G95" i="13"/>
  <c r="G96" i="13"/>
  <c r="G97" i="13"/>
  <c r="G98" i="13"/>
  <c r="G99" i="13"/>
  <c r="G100" i="13"/>
  <c r="G101" i="13"/>
  <c r="G102" i="13"/>
  <c r="G103" i="13"/>
  <c r="G104" i="13"/>
  <c r="G105" i="13"/>
  <c r="G106" i="13"/>
  <c r="G107" i="13"/>
  <c r="G108" i="13"/>
  <c r="G109" i="13"/>
  <c r="G110" i="13"/>
  <c r="G111" i="13"/>
  <c r="G112" i="13"/>
  <c r="G113" i="13"/>
  <c r="G114" i="13"/>
  <c r="G115" i="13"/>
  <c r="G116" i="13"/>
  <c r="G117" i="13"/>
  <c r="G118" i="13"/>
  <c r="G119" i="13"/>
  <c r="G120" i="13"/>
  <c r="G121" i="13"/>
  <c r="G122" i="13"/>
  <c r="G123" i="13"/>
  <c r="G124" i="13"/>
  <c r="G125" i="13"/>
  <c r="G126" i="13"/>
  <c r="G127" i="13"/>
  <c r="G129" i="13"/>
  <c r="G128" i="13"/>
  <c r="G130" i="13"/>
  <c r="G131" i="13"/>
  <c r="G132" i="13"/>
  <c r="G133" i="13"/>
  <c r="G134" i="13"/>
  <c r="G135" i="13"/>
  <c r="G136" i="13"/>
  <c r="G137" i="13"/>
  <c r="G138" i="13"/>
  <c r="G139" i="13"/>
  <c r="G140" i="13"/>
  <c r="G141" i="13"/>
  <c r="G142" i="13"/>
  <c r="G143" i="13"/>
  <c r="G144" i="13"/>
  <c r="G145" i="13"/>
  <c r="G146" i="13"/>
  <c r="G147" i="13"/>
  <c r="G148" i="13"/>
  <c r="G149" i="13"/>
  <c r="G150" i="13"/>
  <c r="G151" i="13"/>
  <c r="G152" i="13"/>
  <c r="G153" i="13"/>
  <c r="G154" i="13"/>
  <c r="G155" i="13"/>
  <c r="G156" i="13"/>
  <c r="G157" i="13"/>
  <c r="G158" i="13"/>
  <c r="G159" i="13"/>
  <c r="G160" i="13"/>
  <c r="G161" i="13"/>
  <c r="G162" i="13"/>
  <c r="G163" i="13"/>
  <c r="G164" i="13"/>
  <c r="G165" i="13"/>
  <c r="G166" i="13"/>
  <c r="G167" i="13"/>
  <c r="G168" i="13"/>
  <c r="G169" i="13"/>
  <c r="G170" i="13"/>
  <c r="G171" i="13"/>
  <c r="G172" i="13"/>
  <c r="G173" i="13"/>
  <c r="G174" i="13"/>
  <c r="G175" i="13"/>
  <c r="G176" i="13"/>
  <c r="G185" i="13"/>
  <c r="G186" i="13"/>
  <c r="G187" i="13"/>
  <c r="G188" i="13"/>
  <c r="G189" i="13"/>
  <c r="G190" i="13"/>
  <c r="G191" i="13"/>
  <c r="G192" i="13"/>
  <c r="G193" i="13"/>
  <c r="G194" i="13"/>
  <c r="G195" i="13"/>
  <c r="G196" i="13"/>
  <c r="G197" i="13"/>
  <c r="G201" i="13"/>
  <c r="G202" i="13"/>
  <c r="G203" i="13"/>
  <c r="G204" i="13"/>
  <c r="G205" i="13"/>
  <c r="G206" i="13"/>
  <c r="G207" i="13"/>
  <c r="G208" i="13"/>
  <c r="G209" i="13"/>
  <c r="G210" i="13"/>
  <c r="G211" i="13"/>
  <c r="G212" i="13"/>
  <c r="G213" i="13"/>
  <c r="G214" i="13"/>
  <c r="G215" i="13"/>
  <c r="G216" i="13"/>
  <c r="G217" i="13"/>
  <c r="G218" i="13"/>
  <c r="G219" i="13"/>
  <c r="G220" i="13"/>
  <c r="G221" i="13"/>
  <c r="G222" i="13"/>
  <c r="G223" i="13"/>
  <c r="G224" i="13"/>
  <c r="G225" i="13"/>
  <c r="G226" i="13"/>
  <c r="G227" i="13"/>
  <c r="G228" i="13"/>
  <c r="G229" i="13"/>
  <c r="G230" i="13"/>
  <c r="G231" i="13"/>
  <c r="G232" i="13"/>
  <c r="G233" i="13"/>
  <c r="G235" i="13"/>
  <c r="G234" i="13"/>
  <c r="G236" i="13"/>
  <c r="G237" i="13"/>
  <c r="G238" i="13"/>
  <c r="G239" i="13"/>
  <c r="G240" i="13"/>
  <c r="G241" i="13"/>
  <c r="G242" i="13"/>
  <c r="G243" i="13"/>
  <c r="G244" i="13"/>
  <c r="G245" i="13"/>
  <c r="G246" i="13"/>
  <c r="G247" i="13"/>
  <c r="G248" i="13"/>
  <c r="G249" i="13"/>
  <c r="G251" i="13"/>
  <c r="G250" i="13"/>
  <c r="G252" i="13"/>
  <c r="G254" i="13"/>
  <c r="G255" i="13"/>
  <c r="G256" i="13"/>
  <c r="G257" i="13"/>
  <c r="G258" i="13"/>
  <c r="G259" i="13"/>
  <c r="G260" i="13"/>
  <c r="G261" i="13"/>
  <c r="G262" i="13"/>
  <c r="G263" i="13"/>
  <c r="G264" i="13"/>
  <c r="G265" i="13"/>
  <c r="G266" i="13"/>
  <c r="G267" i="13"/>
  <c r="G268" i="13"/>
  <c r="G269" i="13"/>
  <c r="G270" i="13"/>
  <c r="G271" i="13"/>
  <c r="G272" i="13"/>
  <c r="G273" i="13"/>
  <c r="G274" i="13"/>
  <c r="G275" i="13"/>
  <c r="G276" i="13"/>
  <c r="G277" i="13"/>
  <c r="X15" i="3" s="1"/>
  <c r="G278" i="13"/>
  <c r="G279" i="13"/>
  <c r="G280" i="13"/>
  <c r="G281" i="13"/>
  <c r="G282" i="13"/>
  <c r="G283" i="13"/>
  <c r="G284" i="13"/>
  <c r="G285" i="13"/>
  <c r="G286" i="13"/>
  <c r="G287" i="13"/>
  <c r="G288" i="13"/>
  <c r="G289" i="13"/>
  <c r="G290" i="13"/>
  <c r="G291" i="13"/>
  <c r="G292" i="13"/>
  <c r="G293" i="13"/>
  <c r="G294" i="13"/>
  <c r="G295" i="13"/>
  <c r="G296" i="13"/>
  <c r="G297" i="13"/>
  <c r="G298" i="13"/>
  <c r="G299" i="13"/>
  <c r="G300" i="13"/>
  <c r="G301" i="13"/>
  <c r="G302" i="13"/>
  <c r="G303" i="13"/>
  <c r="G304" i="13"/>
  <c r="G305" i="13"/>
  <c r="G306" i="13"/>
  <c r="G307" i="13"/>
  <c r="G308" i="13"/>
  <c r="G309" i="13"/>
  <c r="G310" i="13"/>
  <c r="G311" i="13"/>
  <c r="G312" i="13"/>
  <c r="G313" i="13"/>
  <c r="G314" i="13"/>
  <c r="G315" i="13"/>
  <c r="G316" i="13"/>
  <c r="G317" i="13"/>
  <c r="G318" i="13"/>
  <c r="G319" i="13"/>
  <c r="G320" i="13"/>
  <c r="G321" i="13"/>
  <c r="G322" i="13"/>
  <c r="G2" i="13"/>
  <c r="X7" i="3" s="1"/>
  <c r="E323" i="13"/>
  <c r="G323" i="13" s="1"/>
  <c r="D100" i="5" l="1"/>
  <c r="X53" i="3"/>
  <c r="X22" i="3"/>
  <c r="X8" i="3"/>
  <c r="X21" i="3"/>
  <c r="X11" i="3"/>
  <c r="X20" i="3"/>
  <c r="X48" i="3"/>
  <c r="X38" i="3"/>
  <c r="X36" i="3"/>
  <c r="X12" i="3"/>
  <c r="X31" i="3"/>
  <c r="X29" i="3"/>
  <c r="X18" i="3"/>
  <c r="X9" i="3"/>
  <c r="X28" i="3"/>
  <c r="X25" i="3"/>
  <c r="X37" i="3"/>
  <c r="X44" i="3"/>
  <c r="X32" i="3"/>
  <c r="X34" i="3"/>
  <c r="X17" i="3"/>
  <c r="X13" i="3"/>
  <c r="X40" i="3"/>
  <c r="X19" i="3"/>
  <c r="X30" i="3"/>
  <c r="X42" i="3"/>
  <c r="X41" i="3"/>
  <c r="X50" i="3"/>
  <c r="X23" i="3"/>
  <c r="X6" i="3"/>
  <c r="X35" i="3"/>
  <c r="X45" i="3"/>
  <c r="X43" i="3"/>
  <c r="X16" i="3"/>
  <c r="X52" i="3"/>
  <c r="X27" i="3"/>
  <c r="X47" i="3"/>
  <c r="D108" i="5" l="1"/>
  <c r="D63" i="16" s="1"/>
  <c r="D55" i="16"/>
  <c r="X4" i="3"/>
  <c r="D7" i="12" l="1"/>
  <c r="D8" i="12"/>
  <c r="D10" i="12"/>
  <c r="D11" i="12"/>
  <c r="D12" i="12"/>
  <c r="D14" i="12"/>
  <c r="D15" i="12"/>
  <c r="D16" i="12"/>
  <c r="D17" i="12"/>
  <c r="D18" i="12"/>
  <c r="D19" i="12"/>
  <c r="D20" i="12"/>
  <c r="D21" i="12"/>
  <c r="D22" i="12"/>
  <c r="D23" i="12"/>
  <c r="D24" i="12"/>
  <c r="D26" i="12"/>
  <c r="D27" i="12"/>
  <c r="D28" i="12"/>
  <c r="D29" i="12"/>
  <c r="D30" i="12"/>
  <c r="D31" i="12"/>
  <c r="D33" i="12"/>
  <c r="D34" i="12"/>
  <c r="D35" i="12"/>
  <c r="D36" i="12"/>
  <c r="D37" i="12"/>
  <c r="D39" i="12"/>
  <c r="D40" i="12"/>
  <c r="D41" i="12"/>
  <c r="D42" i="12"/>
  <c r="D43" i="12"/>
  <c r="D44" i="12"/>
  <c r="D46" i="12"/>
  <c r="D47" i="12"/>
  <c r="D48" i="12"/>
  <c r="D49" i="12"/>
  <c r="D50" i="12"/>
  <c r="D51" i="12"/>
  <c r="D52" i="12"/>
  <c r="I6" i="12"/>
  <c r="Q7" i="3" s="1"/>
  <c r="I7" i="12"/>
  <c r="Q8" i="3" s="1"/>
  <c r="I8" i="12"/>
  <c r="Q9" i="3" s="1"/>
  <c r="I10" i="12"/>
  <c r="Q11" i="3" s="1"/>
  <c r="I11" i="12"/>
  <c r="Q12" i="3" s="1"/>
  <c r="I12" i="12"/>
  <c r="Q13" i="3" s="1"/>
  <c r="I14" i="12"/>
  <c r="Q15" i="3" s="1"/>
  <c r="I15" i="12"/>
  <c r="Q16" i="3" s="1"/>
  <c r="I16" i="12"/>
  <c r="Q17" i="3" s="1"/>
  <c r="I17" i="12"/>
  <c r="Q18" i="3" s="1"/>
  <c r="I18" i="12"/>
  <c r="Q19" i="3" s="1"/>
  <c r="I19" i="12"/>
  <c r="Q20" i="3" s="1"/>
  <c r="I20" i="12"/>
  <c r="Q21" i="3" s="1"/>
  <c r="I21" i="12"/>
  <c r="Q22" i="3" s="1"/>
  <c r="I22" i="12"/>
  <c r="Q23" i="3" s="1"/>
  <c r="I23" i="12"/>
  <c r="Q24" i="3" s="1"/>
  <c r="I24" i="12"/>
  <c r="Q25" i="3" s="1"/>
  <c r="I26" i="12"/>
  <c r="Q27" i="3" s="1"/>
  <c r="I27" i="12"/>
  <c r="Q28" i="3" s="1"/>
  <c r="I28" i="12"/>
  <c r="Q29" i="3" s="1"/>
  <c r="I29" i="12"/>
  <c r="Q30" i="3" s="1"/>
  <c r="I30" i="12"/>
  <c r="I31" i="12"/>
  <c r="Q32" i="3" s="1"/>
  <c r="I33" i="12"/>
  <c r="Q34" i="3" s="1"/>
  <c r="I34" i="12"/>
  <c r="Q35" i="3" s="1"/>
  <c r="I35" i="12"/>
  <c r="Q36" i="3" s="1"/>
  <c r="I36" i="12"/>
  <c r="Q37" i="3" s="1"/>
  <c r="I37" i="12"/>
  <c r="Q38" i="3" s="1"/>
  <c r="I39" i="12"/>
  <c r="Q40" i="3" s="1"/>
  <c r="I40" i="12"/>
  <c r="Q41" i="3" s="1"/>
  <c r="I41" i="12"/>
  <c r="Q42" i="3" s="1"/>
  <c r="I42" i="12"/>
  <c r="Q43" i="3" s="1"/>
  <c r="I43" i="12"/>
  <c r="Q44" i="3" s="1"/>
  <c r="I44" i="12"/>
  <c r="Q45" i="3" s="1"/>
  <c r="I46" i="12"/>
  <c r="Q47" i="3" s="1"/>
  <c r="I47" i="12"/>
  <c r="Q48" i="3" s="1"/>
  <c r="I48" i="12"/>
  <c r="Q49" i="3" s="1"/>
  <c r="I49" i="12"/>
  <c r="Q50" i="3" s="1"/>
  <c r="I50" i="12"/>
  <c r="Q51" i="3" s="1"/>
  <c r="I51" i="12"/>
  <c r="Q52" i="3" s="1"/>
  <c r="I52" i="12"/>
  <c r="Q53" i="3" s="1"/>
  <c r="I5" i="12"/>
  <c r="Q6" i="3" s="1"/>
  <c r="H6" i="12"/>
  <c r="P7" i="3" s="1"/>
  <c r="H7" i="12"/>
  <c r="P8" i="3" s="1"/>
  <c r="H8" i="12"/>
  <c r="P9" i="3" s="1"/>
  <c r="H10" i="12"/>
  <c r="P11" i="3" s="1"/>
  <c r="H11" i="12"/>
  <c r="P12" i="3" s="1"/>
  <c r="H12" i="12"/>
  <c r="P13" i="3" s="1"/>
  <c r="H14" i="12"/>
  <c r="P15" i="3" s="1"/>
  <c r="H15" i="12"/>
  <c r="P16" i="3" s="1"/>
  <c r="H16" i="12"/>
  <c r="P17" i="3" s="1"/>
  <c r="H17" i="12"/>
  <c r="P18" i="3" s="1"/>
  <c r="H18" i="12"/>
  <c r="P19" i="3" s="1"/>
  <c r="H19" i="12"/>
  <c r="P20" i="3" s="1"/>
  <c r="H20" i="12"/>
  <c r="P21" i="3" s="1"/>
  <c r="H21" i="12"/>
  <c r="P22" i="3" s="1"/>
  <c r="H22" i="12"/>
  <c r="P23" i="3" s="1"/>
  <c r="H23" i="12"/>
  <c r="P24" i="3" s="1"/>
  <c r="H24" i="12"/>
  <c r="P25" i="3" s="1"/>
  <c r="H26" i="12"/>
  <c r="P27" i="3" s="1"/>
  <c r="H27" i="12"/>
  <c r="P28" i="3" s="1"/>
  <c r="H28" i="12"/>
  <c r="P29" i="3" s="1"/>
  <c r="H29" i="12"/>
  <c r="P30" i="3" s="1"/>
  <c r="H30" i="12"/>
  <c r="P31" i="3" s="1"/>
  <c r="H31" i="12"/>
  <c r="P32" i="3" s="1"/>
  <c r="H33" i="12"/>
  <c r="P34" i="3" s="1"/>
  <c r="H34" i="12"/>
  <c r="P35" i="3" s="1"/>
  <c r="H35" i="12"/>
  <c r="P36" i="3" s="1"/>
  <c r="H36" i="12"/>
  <c r="P37" i="3" s="1"/>
  <c r="H37" i="12"/>
  <c r="P38" i="3" s="1"/>
  <c r="H39" i="12"/>
  <c r="P40" i="3" s="1"/>
  <c r="H40" i="12"/>
  <c r="P41" i="3" s="1"/>
  <c r="H41" i="12"/>
  <c r="P42" i="3" s="1"/>
  <c r="H42" i="12"/>
  <c r="P43" i="3" s="1"/>
  <c r="H43" i="12"/>
  <c r="P44" i="3" s="1"/>
  <c r="H44" i="12"/>
  <c r="P45" i="3" s="1"/>
  <c r="H46" i="12"/>
  <c r="P47" i="3" s="1"/>
  <c r="H47" i="12"/>
  <c r="P48" i="3" s="1"/>
  <c r="H48" i="12"/>
  <c r="P49" i="3" s="1"/>
  <c r="H49" i="12"/>
  <c r="H50" i="12"/>
  <c r="P51" i="3" s="1"/>
  <c r="H51" i="12"/>
  <c r="P52" i="3" s="1"/>
  <c r="H52" i="12"/>
  <c r="P53" i="3" s="1"/>
  <c r="H5" i="12"/>
  <c r="P6" i="3" s="1"/>
  <c r="G6" i="12"/>
  <c r="O7" i="3" s="1"/>
  <c r="G7" i="12"/>
  <c r="O8" i="3" s="1"/>
  <c r="G8" i="12"/>
  <c r="O9" i="3" s="1"/>
  <c r="G10" i="12"/>
  <c r="O11" i="3" s="1"/>
  <c r="G11" i="12"/>
  <c r="G12" i="12"/>
  <c r="O13" i="3" s="1"/>
  <c r="G14" i="12"/>
  <c r="O15" i="3" s="1"/>
  <c r="G15" i="12"/>
  <c r="O16" i="3" s="1"/>
  <c r="G16" i="12"/>
  <c r="O17" i="3" s="1"/>
  <c r="G17" i="12"/>
  <c r="O18" i="3" s="1"/>
  <c r="G18" i="12"/>
  <c r="O19" i="3" s="1"/>
  <c r="G19" i="12"/>
  <c r="O20" i="3" s="1"/>
  <c r="G20" i="12"/>
  <c r="G21" i="12"/>
  <c r="O22" i="3" s="1"/>
  <c r="G22" i="12"/>
  <c r="O23" i="3" s="1"/>
  <c r="G23" i="12"/>
  <c r="O24" i="3" s="1"/>
  <c r="G24" i="12"/>
  <c r="O25" i="3" s="1"/>
  <c r="G26" i="12"/>
  <c r="O27" i="3" s="1"/>
  <c r="G27" i="12"/>
  <c r="O28" i="3" s="1"/>
  <c r="G28" i="12"/>
  <c r="O29" i="3" s="1"/>
  <c r="G29" i="12"/>
  <c r="G30" i="12"/>
  <c r="O31" i="3" s="1"/>
  <c r="G31" i="12"/>
  <c r="O32" i="3" s="1"/>
  <c r="G33" i="12"/>
  <c r="O34" i="3" s="1"/>
  <c r="G34" i="12"/>
  <c r="O35" i="3" s="1"/>
  <c r="G35" i="12"/>
  <c r="O36" i="3" s="1"/>
  <c r="G36" i="12"/>
  <c r="O37" i="3" s="1"/>
  <c r="G37" i="12"/>
  <c r="O38" i="3" s="1"/>
  <c r="G39" i="12"/>
  <c r="G40" i="12"/>
  <c r="O41" i="3" s="1"/>
  <c r="G41" i="12"/>
  <c r="O42" i="3" s="1"/>
  <c r="G42" i="12"/>
  <c r="O43" i="3" s="1"/>
  <c r="G43" i="12"/>
  <c r="O44" i="3" s="1"/>
  <c r="G44" i="12"/>
  <c r="O45" i="3" s="1"/>
  <c r="G46" i="12"/>
  <c r="O47" i="3" s="1"/>
  <c r="G47" i="12"/>
  <c r="O48" i="3" s="1"/>
  <c r="G48" i="12"/>
  <c r="O49" i="3" s="1"/>
  <c r="G49" i="12"/>
  <c r="O50" i="3" s="1"/>
  <c r="G50" i="12"/>
  <c r="O51" i="3" s="1"/>
  <c r="G51" i="12"/>
  <c r="O52" i="3" s="1"/>
  <c r="G52" i="12"/>
  <c r="O53" i="3" s="1"/>
  <c r="G5" i="12"/>
  <c r="O6" i="3" s="1"/>
  <c r="F6" i="12"/>
  <c r="N7" i="3" s="1"/>
  <c r="F7" i="12"/>
  <c r="N8" i="3" s="1"/>
  <c r="F8" i="12"/>
  <c r="N9" i="3" s="1"/>
  <c r="F10" i="12"/>
  <c r="N11" i="3" s="1"/>
  <c r="F11" i="12"/>
  <c r="N12" i="3" s="1"/>
  <c r="F12" i="12"/>
  <c r="N13" i="3" s="1"/>
  <c r="F14" i="12"/>
  <c r="N15" i="3" s="1"/>
  <c r="F15" i="12"/>
  <c r="N16" i="3" s="1"/>
  <c r="F16" i="12"/>
  <c r="N17" i="3" s="1"/>
  <c r="F17" i="12"/>
  <c r="N18" i="3" s="1"/>
  <c r="F18" i="12"/>
  <c r="N19" i="3" s="1"/>
  <c r="F19" i="12"/>
  <c r="N20" i="3" s="1"/>
  <c r="F20" i="12"/>
  <c r="N21" i="3" s="1"/>
  <c r="F21" i="12"/>
  <c r="N22" i="3" s="1"/>
  <c r="F22" i="12"/>
  <c r="N23" i="3" s="1"/>
  <c r="F23" i="12"/>
  <c r="N24" i="3" s="1"/>
  <c r="F24" i="12"/>
  <c r="N25" i="3" s="1"/>
  <c r="F26" i="12"/>
  <c r="N27" i="3" s="1"/>
  <c r="F27" i="12"/>
  <c r="N28" i="3" s="1"/>
  <c r="F28" i="12"/>
  <c r="N29" i="3" s="1"/>
  <c r="F29" i="12"/>
  <c r="N30" i="3" s="1"/>
  <c r="F30" i="12"/>
  <c r="N31" i="3" s="1"/>
  <c r="F31" i="12"/>
  <c r="N32" i="3" s="1"/>
  <c r="F33" i="12"/>
  <c r="N34" i="3" s="1"/>
  <c r="F34" i="12"/>
  <c r="N35" i="3" s="1"/>
  <c r="F35" i="12"/>
  <c r="N36" i="3" s="1"/>
  <c r="F36" i="12"/>
  <c r="N37" i="3" s="1"/>
  <c r="F37" i="12"/>
  <c r="N38" i="3" s="1"/>
  <c r="F39" i="12"/>
  <c r="N40" i="3" s="1"/>
  <c r="F40" i="12"/>
  <c r="N41" i="3" s="1"/>
  <c r="F41" i="12"/>
  <c r="N42" i="3" s="1"/>
  <c r="F42" i="12"/>
  <c r="N43" i="3" s="1"/>
  <c r="F43" i="12"/>
  <c r="N44" i="3" s="1"/>
  <c r="F44" i="12"/>
  <c r="N45" i="3" s="1"/>
  <c r="F46" i="12"/>
  <c r="N47" i="3" s="1"/>
  <c r="F47" i="12"/>
  <c r="N48" i="3" s="1"/>
  <c r="F48" i="12"/>
  <c r="N49" i="3" s="1"/>
  <c r="F49" i="12"/>
  <c r="N50" i="3" s="1"/>
  <c r="F50" i="12"/>
  <c r="N51" i="3" s="1"/>
  <c r="F51" i="12"/>
  <c r="N52" i="3" s="1"/>
  <c r="F52" i="12"/>
  <c r="N53" i="3" s="1"/>
  <c r="F5" i="12"/>
  <c r="E10" i="12"/>
  <c r="E11" i="12"/>
  <c r="M12" i="3" s="1"/>
  <c r="E12" i="12"/>
  <c r="M13" i="3" s="1"/>
  <c r="E14" i="12"/>
  <c r="M15" i="3" s="1"/>
  <c r="E15" i="12"/>
  <c r="M16" i="3" s="1"/>
  <c r="E16" i="12"/>
  <c r="M17" i="3" s="1"/>
  <c r="E17" i="12"/>
  <c r="E18" i="12"/>
  <c r="E19" i="12"/>
  <c r="E20" i="12"/>
  <c r="M21" i="3" s="1"/>
  <c r="E21" i="12"/>
  <c r="M22" i="3" s="1"/>
  <c r="E22" i="12"/>
  <c r="M23" i="3" s="1"/>
  <c r="E23" i="12"/>
  <c r="M24" i="3" s="1"/>
  <c r="E24" i="12"/>
  <c r="M25" i="3" s="1"/>
  <c r="E26" i="12"/>
  <c r="E27" i="12"/>
  <c r="E28" i="12"/>
  <c r="E29" i="12"/>
  <c r="M30" i="3" s="1"/>
  <c r="E30" i="12"/>
  <c r="M31" i="3" s="1"/>
  <c r="E31" i="12"/>
  <c r="M32" i="3" s="1"/>
  <c r="E33" i="12"/>
  <c r="M34" i="3" s="1"/>
  <c r="E34" i="12"/>
  <c r="M35" i="3" s="1"/>
  <c r="E35" i="12"/>
  <c r="E36" i="12"/>
  <c r="E37" i="12"/>
  <c r="E39" i="12"/>
  <c r="M40" i="3" s="1"/>
  <c r="E40" i="12"/>
  <c r="M41" i="3" s="1"/>
  <c r="E41" i="12"/>
  <c r="M42" i="3" s="1"/>
  <c r="E42" i="12"/>
  <c r="M43" i="3" s="1"/>
  <c r="E43" i="12"/>
  <c r="M44" i="3" s="1"/>
  <c r="E44" i="12"/>
  <c r="E46" i="12"/>
  <c r="E47" i="12"/>
  <c r="E48" i="12"/>
  <c r="E49" i="12"/>
  <c r="M50" i="3" s="1"/>
  <c r="E50" i="12"/>
  <c r="M51" i="3" s="1"/>
  <c r="E51" i="12"/>
  <c r="M52" i="3" s="1"/>
  <c r="E52" i="12"/>
  <c r="M53" i="3" s="1"/>
  <c r="E6" i="12"/>
  <c r="M7" i="3" s="1"/>
  <c r="E7" i="12"/>
  <c r="E8" i="12"/>
  <c r="E5" i="12"/>
  <c r="T4" i="3"/>
  <c r="M6" i="3" l="1"/>
  <c r="J5" i="12"/>
  <c r="D14" i="1"/>
  <c r="J46" i="12"/>
  <c r="J36" i="12"/>
  <c r="J27" i="12"/>
  <c r="J18" i="12"/>
  <c r="J8" i="12"/>
  <c r="Q56" i="3"/>
  <c r="J48" i="12"/>
  <c r="J11" i="12"/>
  <c r="J7" i="12"/>
  <c r="F3" i="12"/>
  <c r="J47" i="12"/>
  <c r="J37" i="12"/>
  <c r="J28" i="12"/>
  <c r="J19" i="12"/>
  <c r="J10" i="12"/>
  <c r="J39" i="12"/>
  <c r="J29" i="12"/>
  <c r="J20" i="12"/>
  <c r="J49" i="12"/>
  <c r="J44" i="12"/>
  <c r="J35" i="12"/>
  <c r="J26" i="12"/>
  <c r="J17" i="12"/>
  <c r="J30" i="12"/>
  <c r="D3" i="12"/>
  <c r="E3" i="12"/>
  <c r="R34" i="3"/>
  <c r="R24" i="3"/>
  <c r="R16" i="3"/>
  <c r="R53" i="3"/>
  <c r="R17" i="3"/>
  <c r="R35" i="3"/>
  <c r="R44" i="3"/>
  <c r="J43" i="12"/>
  <c r="J34" i="12"/>
  <c r="J24" i="12"/>
  <c r="J16" i="12"/>
  <c r="J6" i="12"/>
  <c r="M49" i="3"/>
  <c r="J52" i="12"/>
  <c r="J42" i="12"/>
  <c r="J33" i="12"/>
  <c r="J23" i="12"/>
  <c r="J15" i="12"/>
  <c r="M9" i="3"/>
  <c r="R9" i="3" s="1"/>
  <c r="M48" i="3"/>
  <c r="R48" i="3" s="1"/>
  <c r="M38" i="3"/>
  <c r="R38" i="3" s="1"/>
  <c r="M29" i="3"/>
  <c r="R29" i="3" s="1"/>
  <c r="M20" i="3"/>
  <c r="R20" i="3" s="1"/>
  <c r="M11" i="3"/>
  <c r="R11" i="3" s="1"/>
  <c r="J51" i="12"/>
  <c r="J41" i="12"/>
  <c r="J31" i="12"/>
  <c r="J22" i="12"/>
  <c r="J14" i="12"/>
  <c r="M8" i="3"/>
  <c r="M47" i="3"/>
  <c r="R47" i="3" s="1"/>
  <c r="M37" i="3"/>
  <c r="R37" i="3" s="1"/>
  <c r="M28" i="3"/>
  <c r="R28" i="3" s="1"/>
  <c r="M19" i="3"/>
  <c r="R19" i="3" s="1"/>
  <c r="O40" i="3"/>
  <c r="O60" i="3" s="1"/>
  <c r="O30" i="3"/>
  <c r="R30" i="3" s="1"/>
  <c r="O21" i="3"/>
  <c r="O57" i="3" s="1"/>
  <c r="O12" i="3"/>
  <c r="R12" i="3" s="1"/>
  <c r="J50" i="12"/>
  <c r="J40" i="12"/>
  <c r="J12" i="12"/>
  <c r="M45" i="3"/>
  <c r="R45" i="3" s="1"/>
  <c r="M36" i="3"/>
  <c r="M27" i="3"/>
  <c r="M18" i="3"/>
  <c r="R18" i="3" s="1"/>
  <c r="N6" i="3"/>
  <c r="N4" i="3" s="1"/>
  <c r="P50" i="3"/>
  <c r="P4" i="3" s="1"/>
  <c r="I3" i="12"/>
  <c r="J21" i="12"/>
  <c r="H3" i="12"/>
  <c r="G3" i="12"/>
  <c r="Q31" i="3"/>
  <c r="R31" i="3" s="1"/>
  <c r="R7" i="3"/>
  <c r="R43" i="3"/>
  <c r="R51" i="3"/>
  <c r="R25" i="3"/>
  <c r="R52" i="3"/>
  <c r="O55" i="3"/>
  <c r="R42" i="3"/>
  <c r="R32" i="3"/>
  <c r="R23" i="3"/>
  <c r="R15" i="3"/>
  <c r="R41" i="3"/>
  <c r="R13" i="3"/>
  <c r="R22" i="3"/>
  <c r="P60" i="3"/>
  <c r="O59" i="3"/>
  <c r="Q61" i="3"/>
  <c r="P55" i="3"/>
  <c r="P57" i="3"/>
  <c r="N56" i="3"/>
  <c r="P59" i="3"/>
  <c r="N58" i="3"/>
  <c r="Q60" i="3"/>
  <c r="N61" i="3"/>
  <c r="P58" i="3"/>
  <c r="Q57" i="3"/>
  <c r="Q59" i="3"/>
  <c r="N57" i="3"/>
  <c r="N60" i="3"/>
  <c r="O61" i="3"/>
  <c r="Q55" i="3"/>
  <c r="N59" i="3"/>
  <c r="P56" i="3"/>
  <c r="T56" i="3"/>
  <c r="U56" i="3"/>
  <c r="T61" i="3"/>
  <c r="U57" i="3"/>
  <c r="T60" i="3"/>
  <c r="U58" i="3"/>
  <c r="T57" i="3"/>
  <c r="U61" i="3"/>
  <c r="U59" i="3"/>
  <c r="T58" i="3"/>
  <c r="U60" i="3"/>
  <c r="T59" i="3"/>
  <c r="U4" i="3"/>
  <c r="D16" i="1" s="1"/>
  <c r="U55" i="3"/>
  <c r="T55" i="3"/>
  <c r="D29" i="1" l="1"/>
  <c r="G5" i="2"/>
  <c r="G17" i="2"/>
  <c r="D33" i="1"/>
  <c r="D31" i="1"/>
  <c r="G24" i="2"/>
  <c r="J24" i="2" s="1"/>
  <c r="M24" i="2" s="1"/>
  <c r="D67" i="1" s="1"/>
  <c r="D22" i="16" s="1"/>
  <c r="G23" i="2"/>
  <c r="J23" i="2" s="1"/>
  <c r="M23" i="2" s="1"/>
  <c r="D65" i="1" s="1"/>
  <c r="D20" i="16" s="1"/>
  <c r="G22" i="2"/>
  <c r="J22" i="2" s="1"/>
  <c r="M22" i="2" s="1"/>
  <c r="D69" i="1"/>
  <c r="D24" i="16" s="1"/>
  <c r="G7" i="2"/>
  <c r="G4" i="2"/>
  <c r="M61" i="3"/>
  <c r="R40" i="3"/>
  <c r="R60" i="3" s="1"/>
  <c r="M56" i="3"/>
  <c r="M55" i="3"/>
  <c r="M58" i="3"/>
  <c r="M60" i="3"/>
  <c r="R21" i="3"/>
  <c r="R57" i="3" s="1"/>
  <c r="R27" i="3"/>
  <c r="R58" i="3" s="1"/>
  <c r="O4" i="3"/>
  <c r="M4" i="3"/>
  <c r="J3" i="12"/>
  <c r="M59" i="3"/>
  <c r="O58" i="3"/>
  <c r="M57" i="3"/>
  <c r="R49" i="3"/>
  <c r="P61" i="3"/>
  <c r="Q4" i="3"/>
  <c r="R8" i="3"/>
  <c r="R36" i="3"/>
  <c r="R59" i="3" s="1"/>
  <c r="N55" i="3"/>
  <c r="O56" i="3"/>
  <c r="R50" i="3"/>
  <c r="R6" i="3"/>
  <c r="Q58" i="3"/>
  <c r="R56" i="3"/>
  <c r="X61" i="3"/>
  <c r="X56" i="3"/>
  <c r="X59" i="3"/>
  <c r="X57" i="3"/>
  <c r="X55" i="3"/>
  <c r="X60" i="3"/>
  <c r="D57" i="1"/>
  <c r="D12" i="16" s="1"/>
  <c r="X58" i="3"/>
  <c r="D63" i="1" l="1"/>
  <c r="D18" i="16" s="1"/>
  <c r="D61" i="1"/>
  <c r="D16" i="16" s="1"/>
  <c r="R61" i="3"/>
  <c r="R55" i="3"/>
  <c r="R4" i="3"/>
  <c r="G8" i="2"/>
  <c r="J8" i="2" s="1"/>
  <c r="M8" i="2" s="1"/>
  <c r="G9" i="2"/>
  <c r="J9" i="2" s="1"/>
  <c r="M9" i="2" s="1"/>
  <c r="G16" i="2"/>
  <c r="J16" i="2" s="1"/>
  <c r="M16" i="2" s="1"/>
  <c r="J17" i="2"/>
  <c r="M17" i="2" s="1"/>
  <c r="D55" i="1" l="1"/>
  <c r="D10" i="16" s="1"/>
  <c r="J7" i="2"/>
  <c r="M7" i="2" s="1"/>
  <c r="G14" i="2"/>
  <c r="J14" i="2" s="1"/>
  <c r="M14" i="2" s="1"/>
  <c r="G6" i="2"/>
  <c r="J6" i="2" s="1"/>
  <c r="M6" i="2" s="1"/>
  <c r="G13" i="2"/>
  <c r="J13" i="2" s="1"/>
  <c r="M13" i="2" s="1"/>
  <c r="J4" i="2"/>
  <c r="M4" i="2" s="1"/>
  <c r="G12" i="2"/>
  <c r="J12" i="2" s="1"/>
  <c r="M12" i="2" s="1"/>
  <c r="G19" i="2"/>
  <c r="J19" i="2" s="1"/>
  <c r="M19" i="2" s="1"/>
  <c r="G11" i="2"/>
  <c r="J11" i="2" s="1"/>
  <c r="M11" i="2" s="1"/>
  <c r="G15" i="2"/>
  <c r="J15" i="2" s="1"/>
  <c r="M15" i="2" s="1"/>
  <c r="G18" i="2"/>
  <c r="J18" i="2" s="1"/>
  <c r="M18" i="2" s="1"/>
  <c r="G10" i="2"/>
  <c r="J10" i="2" s="1"/>
  <c r="M10" i="2" s="1"/>
  <c r="G20" i="2" l="1"/>
  <c r="J5" i="2"/>
  <c r="J20" i="2" s="1"/>
  <c r="D27" i="1" s="1"/>
  <c r="M5" i="2" l="1"/>
  <c r="M20" i="2" s="1"/>
  <c r="D59" i="1" s="1"/>
  <c r="D14" i="16" s="1"/>
  <c r="H14" i="2"/>
  <c r="I14" i="2" s="1"/>
  <c r="H4" i="2"/>
  <c r="I4" i="2" s="1"/>
  <c r="H6" i="2"/>
  <c r="I6" i="2" s="1"/>
  <c r="H9" i="2"/>
  <c r="I9" i="2" s="1"/>
  <c r="H8" i="2"/>
  <c r="I8" i="2" s="1"/>
  <c r="H7" i="2"/>
  <c r="I7" i="2" s="1"/>
  <c r="H5" i="2"/>
  <c r="I5" i="2" s="1"/>
  <c r="H16" i="2"/>
  <c r="I16" i="2" s="1"/>
  <c r="H12" i="2"/>
  <c r="I12" i="2" s="1"/>
  <c r="H15" i="2"/>
  <c r="I15" i="2" s="1"/>
  <c r="H11" i="2"/>
  <c r="I11" i="2" s="1"/>
  <c r="H18" i="2"/>
  <c r="I18" i="2" s="1"/>
  <c r="H13" i="2"/>
  <c r="I13" i="2" s="1"/>
  <c r="H10" i="2"/>
  <c r="I10" i="2" s="1"/>
  <c r="H19" i="2"/>
  <c r="I19" i="2" s="1"/>
  <c r="H17" i="2"/>
  <c r="I17" i="2" s="1"/>
  <c r="I20" i="2" l="1"/>
  <c r="H20" i="2"/>
  <c r="D18" i="1" l="1"/>
  <c r="D53" i="1" s="1"/>
  <c r="D8" i="16" l="1"/>
  <c r="D51" i="1"/>
  <c r="D71" i="1"/>
  <c r="D26" i="16" s="1"/>
  <c r="D6" i="16"/>
</calcChain>
</file>

<file path=xl/sharedStrings.xml><?xml version="1.0" encoding="utf-8"?>
<sst xmlns="http://schemas.openxmlformats.org/spreadsheetml/2006/main" count="4901" uniqueCount="1385">
  <si>
    <t>Violence with injury</t>
  </si>
  <si>
    <t>Violence without injury</t>
  </si>
  <si>
    <t>Ambulance call outs</t>
  </si>
  <si>
    <t>Emergency department attendances</t>
  </si>
  <si>
    <t>Emergency hospital admission for violence</t>
  </si>
  <si>
    <t>Minor bruise/black eye</t>
  </si>
  <si>
    <t>Severe bruising</t>
  </si>
  <si>
    <t>Cuts</t>
  </si>
  <si>
    <t>Scratches</t>
  </si>
  <si>
    <t>Puncture or stab wounds</t>
  </si>
  <si>
    <t>Broken bones</t>
  </si>
  <si>
    <t>Concussion or loss of consciousness</t>
  </si>
  <si>
    <t>Nosebleed</t>
  </si>
  <si>
    <t>Facial or head injuries (no bruising)</t>
  </si>
  <si>
    <t>Broken nose</t>
  </si>
  <si>
    <t>Internal injuries</t>
  </si>
  <si>
    <t>Chipped teeth</t>
  </si>
  <si>
    <t>Dislocation</t>
  </si>
  <si>
    <t>Broken or lost teeth</t>
  </si>
  <si>
    <t>Eye/face injuries due to acid/ paint etc. thrown into face</t>
  </si>
  <si>
    <t>Other</t>
  </si>
  <si>
    <t>Type of injury</t>
  </si>
  <si>
    <t>Ambulance</t>
  </si>
  <si>
    <t>Medical treatment</t>
  </si>
  <si>
    <t>Adjusted population</t>
  </si>
  <si>
    <t>Emotional impacts - Depression</t>
  </si>
  <si>
    <t>Emotional impacts - Fear</t>
  </si>
  <si>
    <t>Emotional impacts - Anxiety</t>
  </si>
  <si>
    <t>Ambulance call out</t>
  </si>
  <si>
    <t>Non-elective inpatient stay</t>
  </si>
  <si>
    <t>Counselling</t>
  </si>
  <si>
    <t>Additional GP consultations</t>
  </si>
  <si>
    <t>A. Physical harms</t>
  </si>
  <si>
    <t>Emergency department</t>
  </si>
  <si>
    <t>Inpatient</t>
  </si>
  <si>
    <t>B. Emotional harms</t>
  </si>
  <si>
    <t>C. Primary care services</t>
  </si>
  <si>
    <t>Annual costs of interpersonal violence to the NHS</t>
  </si>
  <si>
    <t>Costs of medical treatment</t>
  </si>
  <si>
    <t>R22</t>
  </si>
  <si>
    <t>ICB22</t>
  </si>
  <si>
    <t>ENGLAND</t>
  </si>
  <si>
    <t>Y63</t>
  </si>
  <si>
    <t>North East and Yorkshire</t>
  </si>
  <si>
    <t>QOQ</t>
  </si>
  <si>
    <t>NHS Humber and North Yorkshire ICB</t>
  </si>
  <si>
    <t>QHM</t>
  </si>
  <si>
    <t>NHS North East and North Cumbria ICB</t>
  </si>
  <si>
    <t>QF7</t>
  </si>
  <si>
    <t>NHS South Yorkshire ICB</t>
  </si>
  <si>
    <t>QWO</t>
  </si>
  <si>
    <t>NHS West Yorkshire ICB</t>
  </si>
  <si>
    <t>Y62</t>
  </si>
  <si>
    <t>North West</t>
  </si>
  <si>
    <t>QYG</t>
  </si>
  <si>
    <t>NHS Cheshire and Merseyside ICB</t>
  </si>
  <si>
    <t>QOP</t>
  </si>
  <si>
    <t>NHS Greater Manchester ICB</t>
  </si>
  <si>
    <t>QE1</t>
  </si>
  <si>
    <t>NHS Lancashire and South Cumbria ICB</t>
  </si>
  <si>
    <t>Y60</t>
  </si>
  <si>
    <t>Midlands</t>
  </si>
  <si>
    <t>QHL</t>
  </si>
  <si>
    <t>NHS Birmingham and Solihull ICB</t>
  </si>
  <si>
    <t>QUA</t>
  </si>
  <si>
    <t>NHS Black Country ICB</t>
  </si>
  <si>
    <t>QWU</t>
  </si>
  <si>
    <t>NHS Coventry and Warwickshire ICB</t>
  </si>
  <si>
    <t>QJ2</t>
  </si>
  <si>
    <t>NHS Derby and Derbyshire ICB</t>
  </si>
  <si>
    <t>QGH</t>
  </si>
  <si>
    <t>NHS Herefordshire and Worcestershire ICB</t>
  </si>
  <si>
    <t>QK1</t>
  </si>
  <si>
    <t>NHS Leicester, Leicestershire and Rutland ICB</t>
  </si>
  <si>
    <t>QJM</t>
  </si>
  <si>
    <t>NHS Lincolnshire ICB</t>
  </si>
  <si>
    <t>QPM</t>
  </si>
  <si>
    <t>NHS Northamptonshire ICB</t>
  </si>
  <si>
    <t>QT1</t>
  </si>
  <si>
    <t>NHS Nottingham and Nottinghamshire ICB</t>
  </si>
  <si>
    <t>QOC</t>
  </si>
  <si>
    <t>NHS Shropshire, Telford and Wrekin ICB</t>
  </si>
  <si>
    <t>QNC</t>
  </si>
  <si>
    <t>NHS Staffordshire and Stoke-on-Trent ICB</t>
  </si>
  <si>
    <t>Y61</t>
  </si>
  <si>
    <t>East of England</t>
  </si>
  <si>
    <t>QHG</t>
  </si>
  <si>
    <t>NHS Bedfordshire, Luton and Milton Keynes ICB</t>
  </si>
  <si>
    <t>QUE</t>
  </si>
  <si>
    <t>NHS Cambridgeshire and Peterborough ICB</t>
  </si>
  <si>
    <t>QM7</t>
  </si>
  <si>
    <t>NHS Hertfordshire and West Essex ICB</t>
  </si>
  <si>
    <t>QH8</t>
  </si>
  <si>
    <t>NHS Mid and South Essex ICB</t>
  </si>
  <si>
    <t>QMM</t>
  </si>
  <si>
    <t>NHS Norfolk and Waveney ICB</t>
  </si>
  <si>
    <t>QJG</t>
  </si>
  <si>
    <t>NHS Suffolk and North East Essex ICB</t>
  </si>
  <si>
    <t>Y56</t>
  </si>
  <si>
    <t>London</t>
  </si>
  <si>
    <t>QMJ</t>
  </si>
  <si>
    <t>NHS North Central London ICB</t>
  </si>
  <si>
    <t>QMF</t>
  </si>
  <si>
    <t>NHS North East London ICB</t>
  </si>
  <si>
    <t>QRV</t>
  </si>
  <si>
    <t>NHS North West London ICB</t>
  </si>
  <si>
    <t>QKK</t>
  </si>
  <si>
    <t>NHS South East London ICB</t>
  </si>
  <si>
    <t>QWE</t>
  </si>
  <si>
    <t>NHS South West London ICB</t>
  </si>
  <si>
    <t>Y59</t>
  </si>
  <si>
    <t>South East</t>
  </si>
  <si>
    <t>QU9</t>
  </si>
  <si>
    <t>NHS Buckinghamshire, Oxfordshire and Berkshire West ICB</t>
  </si>
  <si>
    <t>QNQ</t>
  </si>
  <si>
    <t>NHS Frimley ICB</t>
  </si>
  <si>
    <t>QRL</t>
  </si>
  <si>
    <t>NHS Hampshire and Isle Of Wight ICB</t>
  </si>
  <si>
    <t>QKS</t>
  </si>
  <si>
    <t>NHS Kent and Medway ICB</t>
  </si>
  <si>
    <t>QXU</t>
  </si>
  <si>
    <t>NHS Surrey Heartlands ICB</t>
  </si>
  <si>
    <t>QNX</t>
  </si>
  <si>
    <t>NHS Sussex ICB</t>
  </si>
  <si>
    <t>Y58</t>
  </si>
  <si>
    <t>South West</t>
  </si>
  <si>
    <t>QOX</t>
  </si>
  <si>
    <t>NHS Bath and North East Somerset, Swindon and Wiltshire ICB</t>
  </si>
  <si>
    <t>QUY</t>
  </si>
  <si>
    <t>NHS Bristol, North Somerset and South Gloucestershire ICB</t>
  </si>
  <si>
    <t>QT6</t>
  </si>
  <si>
    <t>NHS Cornwall and The Isles Of Scilly ICB</t>
  </si>
  <si>
    <t>QJK</t>
  </si>
  <si>
    <t>NHS Devon ICB</t>
  </si>
  <si>
    <t>QVV</t>
  </si>
  <si>
    <t>NHS Dorset ICB</t>
  </si>
  <si>
    <t>QR1</t>
  </si>
  <si>
    <t>NHS Gloucestershire ICB</t>
  </si>
  <si>
    <t>QSL</t>
  </si>
  <si>
    <t>NHS Somerset ICB</t>
  </si>
  <si>
    <t>NHS Region</t>
  </si>
  <si>
    <t>Physical impacts</t>
  </si>
  <si>
    <t>NOTES</t>
  </si>
  <si>
    <t>Requirements for medical treatment</t>
  </si>
  <si>
    <t>Requirements for medical treatment from:</t>
  </si>
  <si>
    <t>Emotional impacts</t>
  </si>
  <si>
    <t>Fear</t>
  </si>
  <si>
    <t>Depression</t>
  </si>
  <si>
    <t>Anxiety</t>
  </si>
  <si>
    <t>Counselling (hours)</t>
  </si>
  <si>
    <t xml:space="preserve">COST DATA </t>
  </si>
  <si>
    <t>VALUES</t>
  </si>
  <si>
    <t>Cost adjustment</t>
  </si>
  <si>
    <t>TOTAL COSTS</t>
  </si>
  <si>
    <t>Population adjusted to avoid double counting of ambulance call outs.</t>
  </si>
  <si>
    <t>Notes:</t>
  </si>
  <si>
    <t>ICB</t>
  </si>
  <si>
    <t>Column1</t>
  </si>
  <si>
    <t>England</t>
  </si>
  <si>
    <t>Unit cost for a non-elective - short stay. NHS Reference Costs 2021/22.</t>
  </si>
  <si>
    <t>ICB code</t>
  </si>
  <si>
    <t>ICB name</t>
  </si>
  <si>
    <t>LA code</t>
  </si>
  <si>
    <t>LA name</t>
  </si>
  <si>
    <t>CSP name</t>
  </si>
  <si>
    <t>PFA code</t>
  </si>
  <si>
    <t>PFA name</t>
  </si>
  <si>
    <t>Police recorded crime</t>
  </si>
  <si>
    <t>Count</t>
  </si>
  <si>
    <t>E06000022</t>
  </si>
  <si>
    <t>Bath and North East Somerset</t>
  </si>
  <si>
    <t>E22000001</t>
  </si>
  <si>
    <t>E23000036</t>
  </si>
  <si>
    <t>Avon and Somerset</t>
  </si>
  <si>
    <t>E06000030</t>
  </si>
  <si>
    <t>Swindon</t>
  </si>
  <si>
    <t>E22000350</t>
  </si>
  <si>
    <t>E23000038</t>
  </si>
  <si>
    <t>Wiltshire</t>
  </si>
  <si>
    <t>E06000054</t>
  </si>
  <si>
    <t>E22000361</t>
  </si>
  <si>
    <t>E06000032</t>
  </si>
  <si>
    <t>Luton</t>
  </si>
  <si>
    <t>E22000010</t>
  </si>
  <si>
    <t>E23000026</t>
  </si>
  <si>
    <t>Bedfordshire</t>
  </si>
  <si>
    <t>E06000042</t>
  </si>
  <si>
    <t>Milton Keynes</t>
  </si>
  <si>
    <t>E22000307</t>
  </si>
  <si>
    <t>E23000029</t>
  </si>
  <si>
    <t>Thames Valley</t>
  </si>
  <si>
    <t>E06000055</t>
  </si>
  <si>
    <t>Bedford</t>
  </si>
  <si>
    <t>E22000009</t>
  </si>
  <si>
    <t>E06000056</t>
  </si>
  <si>
    <t>Central Bedfordshire</t>
  </si>
  <si>
    <t>E22000353</t>
  </si>
  <si>
    <t>E06000060</t>
  </si>
  <si>
    <t>E08000025</t>
  </si>
  <si>
    <t>Birmingham</t>
  </si>
  <si>
    <t>E22000335</t>
  </si>
  <si>
    <t>E23000014</t>
  </si>
  <si>
    <t>West Midlands</t>
  </si>
  <si>
    <t>E08000029</t>
  </si>
  <si>
    <t>Solihull</t>
  </si>
  <si>
    <t>E22000339</t>
  </si>
  <si>
    <t>E08000027</t>
  </si>
  <si>
    <t>Dudley</t>
  </si>
  <si>
    <t>E22000337</t>
  </si>
  <si>
    <t>E08000028</t>
  </si>
  <si>
    <t>Sandwell</t>
  </si>
  <si>
    <t>E22000338</t>
  </si>
  <si>
    <t>E08000030</t>
  </si>
  <si>
    <t>Walsall</t>
  </si>
  <si>
    <t>E22000340</t>
  </si>
  <si>
    <t>E08000031</t>
  </si>
  <si>
    <t>Wolverhampton</t>
  </si>
  <si>
    <t>E22000341</t>
  </si>
  <si>
    <t>E06000023</t>
  </si>
  <si>
    <t>E22000002</t>
  </si>
  <si>
    <t>Bristol, City of</t>
  </si>
  <si>
    <t>E06000024</t>
  </si>
  <si>
    <t>North Somerset</t>
  </si>
  <si>
    <t>E22000003</t>
  </si>
  <si>
    <t>E06000025</t>
  </si>
  <si>
    <t>South Gloucestershire</t>
  </si>
  <si>
    <t>E22000006</t>
  </si>
  <si>
    <t>Buckinghamshire</t>
  </si>
  <si>
    <t>E06000037</t>
  </si>
  <si>
    <t>West Berkshire</t>
  </si>
  <si>
    <t>E22000314</t>
  </si>
  <si>
    <t>E06000038</t>
  </si>
  <si>
    <t>Reading</t>
  </si>
  <si>
    <t>E22000309</t>
  </si>
  <si>
    <t>E06000041</t>
  </si>
  <si>
    <t>Wokingham</t>
  </si>
  <si>
    <t>E22000317</t>
  </si>
  <si>
    <t>E07000177</t>
  </si>
  <si>
    <t>Cherwell</t>
  </si>
  <si>
    <t>E22000305</t>
  </si>
  <si>
    <t>E07000178</t>
  </si>
  <si>
    <t>Oxford</t>
  </si>
  <si>
    <t>E22000308</t>
  </si>
  <si>
    <t>E07000179</t>
  </si>
  <si>
    <t>South Oxfordshire</t>
  </si>
  <si>
    <t>E22000312</t>
  </si>
  <si>
    <t>E07000180</t>
  </si>
  <si>
    <t>Vale of White Horse</t>
  </si>
  <si>
    <t>E22000313</t>
  </si>
  <si>
    <t>E07000181</t>
  </si>
  <si>
    <t>West Oxfordshire</t>
  </si>
  <si>
    <t>E22000315</t>
  </si>
  <si>
    <t>E06000031</t>
  </si>
  <si>
    <t>Peterborough</t>
  </si>
  <si>
    <t>E22000017</t>
  </si>
  <si>
    <t>E23000023</t>
  </si>
  <si>
    <t>Cambridgeshire</t>
  </si>
  <si>
    <t>E07000008</t>
  </si>
  <si>
    <t>Cambridge</t>
  </si>
  <si>
    <t>E22000013</t>
  </si>
  <si>
    <t>E07000009</t>
  </si>
  <si>
    <t>East Cambridgeshire</t>
  </si>
  <si>
    <t>E22000014</t>
  </si>
  <si>
    <t>E07000010</t>
  </si>
  <si>
    <t>Fenland</t>
  </si>
  <si>
    <t>E22000015</t>
  </si>
  <si>
    <t>E07000011</t>
  </si>
  <si>
    <t>Huntingdonshire</t>
  </si>
  <si>
    <t>E22000016</t>
  </si>
  <si>
    <t>E07000012</t>
  </si>
  <si>
    <t>South Cambridgeshire</t>
  </si>
  <si>
    <t>E22000018</t>
  </si>
  <si>
    <t>E06000006</t>
  </si>
  <si>
    <t>Halton</t>
  </si>
  <si>
    <t>E22000023</t>
  </si>
  <si>
    <t>E23000006</t>
  </si>
  <si>
    <t>Cheshire</t>
  </si>
  <si>
    <t>E06000007</t>
  </si>
  <si>
    <t>Warrington</t>
  </si>
  <si>
    <t>E22000026</t>
  </si>
  <si>
    <t>E06000049</t>
  </si>
  <si>
    <t>Cheshire East</t>
  </si>
  <si>
    <t>E22000354</t>
  </si>
  <si>
    <t>E06000050</t>
  </si>
  <si>
    <t>Cheshire West and Chester</t>
  </si>
  <si>
    <t>E22000355</t>
  </si>
  <si>
    <t>E08000011</t>
  </si>
  <si>
    <t>Knowsley</t>
  </si>
  <si>
    <t>E22000181</t>
  </si>
  <si>
    <t>E23000004</t>
  </si>
  <si>
    <t>Merseyside</t>
  </si>
  <si>
    <t>E08000012</t>
  </si>
  <si>
    <t>Liverpool</t>
  </si>
  <si>
    <t>E22000182</t>
  </si>
  <si>
    <t>E08000013</t>
  </si>
  <si>
    <t>St. Helens</t>
  </si>
  <si>
    <t>E22000184</t>
  </si>
  <si>
    <t>E08000014</t>
  </si>
  <si>
    <t>Sefton</t>
  </si>
  <si>
    <t>E22000183</t>
  </si>
  <si>
    <t>E08000015</t>
  </si>
  <si>
    <t>Wirral</t>
  </si>
  <si>
    <t>E22000185</t>
  </si>
  <si>
    <t>NHS Cornwall and the Isles of Scilly ICB</t>
  </si>
  <si>
    <t>E06000052</t>
  </si>
  <si>
    <t>Cornwall</t>
  </si>
  <si>
    <t>E22000356</t>
  </si>
  <si>
    <t>E23000035</t>
  </si>
  <si>
    <t>Devon and Cornwall</t>
  </si>
  <si>
    <t>E06000053</t>
  </si>
  <si>
    <t>Isles of Scilly</t>
  </si>
  <si>
    <t>E22000050</t>
  </si>
  <si>
    <t>E22000359</t>
  </si>
  <si>
    <t>South Warwickshire</t>
  </si>
  <si>
    <t>E23000017</t>
  </si>
  <si>
    <t>Warwickshire</t>
  </si>
  <si>
    <t>E07000218</t>
  </si>
  <si>
    <t>North Warwickshire</t>
  </si>
  <si>
    <t>E22000319</t>
  </si>
  <si>
    <t>E07000219</t>
  </si>
  <si>
    <t>Nuneaton and Bedworth</t>
  </si>
  <si>
    <t>E22000320</t>
  </si>
  <si>
    <t>E07000220</t>
  </si>
  <si>
    <t>Rugby</t>
  </si>
  <si>
    <t>E22000321</t>
  </si>
  <si>
    <t>E07000221</t>
  </si>
  <si>
    <t>Stratford-on-Avon</t>
  </si>
  <si>
    <t>E07000222</t>
  </si>
  <si>
    <t>Warwick</t>
  </si>
  <si>
    <t>E08000026</t>
  </si>
  <si>
    <t>Coventry</t>
  </si>
  <si>
    <t>E22000336</t>
  </si>
  <si>
    <t>E06000015</t>
  </si>
  <si>
    <t>Derby</t>
  </si>
  <si>
    <t>E22000040</t>
  </si>
  <si>
    <t>E23000018</t>
  </si>
  <si>
    <t>Derbyshire</t>
  </si>
  <si>
    <t>E07000032</t>
  </si>
  <si>
    <t>Amber Valley</t>
  </si>
  <si>
    <t>E22000037</t>
  </si>
  <si>
    <t>E07000033</t>
  </si>
  <si>
    <t>Bolsover</t>
  </si>
  <si>
    <t>E22000038</t>
  </si>
  <si>
    <t>E07000034</t>
  </si>
  <si>
    <t>Chesterfield</t>
  </si>
  <si>
    <t>E22000039</t>
  </si>
  <si>
    <t>E07000035</t>
  </si>
  <si>
    <t>Derbyshire Dales</t>
  </si>
  <si>
    <t>E22000041</t>
  </si>
  <si>
    <t>E07000036</t>
  </si>
  <si>
    <t>Erewash</t>
  </si>
  <si>
    <t>E22000042</t>
  </si>
  <si>
    <t>E07000037</t>
  </si>
  <si>
    <t>High Peak</t>
  </si>
  <si>
    <t>E22000043</t>
  </si>
  <si>
    <t>E07000038</t>
  </si>
  <si>
    <t>North East Derbyshire</t>
  </si>
  <si>
    <t>E22000044</t>
  </si>
  <si>
    <t>E07000039</t>
  </si>
  <si>
    <t>South Derbyshire</t>
  </si>
  <si>
    <t>E22000045</t>
  </si>
  <si>
    <t>E22000362</t>
  </si>
  <si>
    <t>East and Mid Devon</t>
  </si>
  <si>
    <t>E22000363</t>
  </si>
  <si>
    <t>North Devon</t>
  </si>
  <si>
    <t>E22000364</t>
  </si>
  <si>
    <t>South Devon and Dartmoor</t>
  </si>
  <si>
    <t>E06000026</t>
  </si>
  <si>
    <t>Plymouth</t>
  </si>
  <si>
    <t>E22000056</t>
  </si>
  <si>
    <t>E06000027</t>
  </si>
  <si>
    <t>Torbay</t>
  </si>
  <si>
    <t>E22000060</t>
  </si>
  <si>
    <t>E07000040</t>
  </si>
  <si>
    <t>East Devon</t>
  </si>
  <si>
    <t>E07000042</t>
  </si>
  <si>
    <t>Mid Devon</t>
  </si>
  <si>
    <t>E07000043</t>
  </si>
  <si>
    <t>E07000044</t>
  </si>
  <si>
    <t>South Hams</t>
  </si>
  <si>
    <t>E07000045</t>
  </si>
  <si>
    <t>Teignbridge</t>
  </si>
  <si>
    <t>E07000046</t>
  </si>
  <si>
    <t>Torridge</t>
  </si>
  <si>
    <t>E07000047</t>
  </si>
  <si>
    <t>West Devon</t>
  </si>
  <si>
    <t>E07000041</t>
  </si>
  <si>
    <t>Exeter</t>
  </si>
  <si>
    <t>E22000049</t>
  </si>
  <si>
    <t>E06000058</t>
  </si>
  <si>
    <t>Bournemouth, Christchurch and Poole</t>
  </si>
  <si>
    <t>E23000039</t>
  </si>
  <si>
    <t>Dorset</t>
  </si>
  <si>
    <t>E06000059</t>
  </si>
  <si>
    <t>E22000374</t>
  </si>
  <si>
    <t>North Hampshire</t>
  </si>
  <si>
    <t>E23000030</t>
  </si>
  <si>
    <t>E06000036</t>
  </si>
  <si>
    <t>Bracknell Forest</t>
  </si>
  <si>
    <t>E22000304</t>
  </si>
  <si>
    <t>E06000039</t>
  </si>
  <si>
    <t>Slough</t>
  </si>
  <si>
    <t>E22000310</t>
  </si>
  <si>
    <t>E06000040</t>
  </si>
  <si>
    <t>Windsor and Maidenhead</t>
  </si>
  <si>
    <t>E22000316</t>
  </si>
  <si>
    <t>E07000089</t>
  </si>
  <si>
    <t>Hart</t>
  </si>
  <si>
    <t>E07000092</t>
  </si>
  <si>
    <t>Rushmoor</t>
  </si>
  <si>
    <t>E07000214</t>
  </si>
  <si>
    <t>Surrey Heath</t>
  </si>
  <si>
    <t>E22000286</t>
  </si>
  <si>
    <t>E23000031</t>
  </si>
  <si>
    <t>Surrey</t>
  </si>
  <si>
    <t>E07000078</t>
  </si>
  <si>
    <t>Cheltenham</t>
  </si>
  <si>
    <t>E22000093</t>
  </si>
  <si>
    <t>E23000037</t>
  </si>
  <si>
    <t>Gloucestershire</t>
  </si>
  <si>
    <t>E07000079</t>
  </si>
  <si>
    <t>Cotswold</t>
  </si>
  <si>
    <t>E22000094</t>
  </si>
  <si>
    <t>E07000080</t>
  </si>
  <si>
    <t>Forest of Dean</t>
  </si>
  <si>
    <t>E22000095</t>
  </si>
  <si>
    <t>E07000081</t>
  </si>
  <si>
    <t>Gloucester</t>
  </si>
  <si>
    <t>E22000096</t>
  </si>
  <si>
    <t>E07000082</t>
  </si>
  <si>
    <t>Stroud</t>
  </si>
  <si>
    <t>E22000097</t>
  </si>
  <si>
    <t>E07000083</t>
  </si>
  <si>
    <t>Tewkesbury</t>
  </si>
  <si>
    <t>E22000098</t>
  </si>
  <si>
    <t>E08000001</t>
  </si>
  <si>
    <t>Bolton</t>
  </si>
  <si>
    <t>E22000099</t>
  </si>
  <si>
    <t>E23000005</t>
  </si>
  <si>
    <t>Greater Manchester</t>
  </si>
  <si>
    <t>E08000002</t>
  </si>
  <si>
    <t>Bury</t>
  </si>
  <si>
    <t>E22000100</t>
  </si>
  <si>
    <t>E08000003</t>
  </si>
  <si>
    <t>Manchester</t>
  </si>
  <si>
    <t>E22000101</t>
  </si>
  <si>
    <t>E08000004</t>
  </si>
  <si>
    <t>Oldham</t>
  </si>
  <si>
    <t>E22000102</t>
  </si>
  <si>
    <t>E08000005</t>
  </si>
  <si>
    <t>Rochdale</t>
  </si>
  <si>
    <t>E22000103</t>
  </si>
  <si>
    <t>E08000006</t>
  </si>
  <si>
    <t>Salford</t>
  </si>
  <si>
    <t>E22000104</t>
  </si>
  <si>
    <t>E08000007</t>
  </si>
  <si>
    <t>Stockport</t>
  </si>
  <si>
    <t>E22000105</t>
  </si>
  <si>
    <t>E08000008</t>
  </si>
  <si>
    <t>Tameside</t>
  </si>
  <si>
    <t>E22000106</t>
  </si>
  <si>
    <t>E08000009</t>
  </si>
  <si>
    <t>Trafford</t>
  </si>
  <si>
    <t>E22000107</t>
  </si>
  <si>
    <t>E08000010</t>
  </si>
  <si>
    <t>Wigan</t>
  </si>
  <si>
    <t>E22000108</t>
  </si>
  <si>
    <t>NHS Hampshire and Isle of Wight ICB</t>
  </si>
  <si>
    <t>E06000044</t>
  </si>
  <si>
    <t>Portsmouth</t>
  </si>
  <si>
    <t>E22000118</t>
  </si>
  <si>
    <t>E06000045</t>
  </si>
  <si>
    <t>Southampton</t>
  </si>
  <si>
    <t>E22000120</t>
  </si>
  <si>
    <t>E06000046</t>
  </si>
  <si>
    <t>Isle of Wight</t>
  </si>
  <si>
    <t>E22000116</t>
  </si>
  <si>
    <t>E07000084</t>
  </si>
  <si>
    <t>Basingstoke and Deane</t>
  </si>
  <si>
    <t>E07000085</t>
  </si>
  <si>
    <t>East Hampshire</t>
  </si>
  <si>
    <t>E22000110</t>
  </si>
  <si>
    <t>E07000086</t>
  </si>
  <si>
    <t>Eastleigh</t>
  </si>
  <si>
    <t>E22000111</t>
  </si>
  <si>
    <t>E07000087</t>
  </si>
  <si>
    <t>Fareham</t>
  </si>
  <si>
    <t>E22000112</t>
  </si>
  <si>
    <t>E07000088</t>
  </si>
  <si>
    <t>Gosport</t>
  </si>
  <si>
    <t>E22000113</t>
  </si>
  <si>
    <t>E07000090</t>
  </si>
  <si>
    <t>Havant</t>
  </si>
  <si>
    <t>E22000115</t>
  </si>
  <si>
    <t>E07000091</t>
  </si>
  <si>
    <t>New Forest</t>
  </si>
  <si>
    <t>E22000117</t>
  </si>
  <si>
    <t>E07000093</t>
  </si>
  <si>
    <t>Test Valley</t>
  </si>
  <si>
    <t>E22000121</t>
  </si>
  <si>
    <t>E07000094</t>
  </si>
  <si>
    <t>Winchester</t>
  </si>
  <si>
    <t>E22000122</t>
  </si>
  <si>
    <t>E22000368</t>
  </si>
  <si>
    <t>North Worcestershire</t>
  </si>
  <si>
    <t>E23000016</t>
  </si>
  <si>
    <t>West Mercia</t>
  </si>
  <si>
    <t>E22000332</t>
  </si>
  <si>
    <t>South Worcester</t>
  </si>
  <si>
    <t>E06000019</t>
  </si>
  <si>
    <t>Herefordshire, County of</t>
  </si>
  <si>
    <t>E22000326</t>
  </si>
  <si>
    <t>E07000234</t>
  </si>
  <si>
    <t>Bromsgrove</t>
  </si>
  <si>
    <t>E07000235</t>
  </si>
  <si>
    <t>Malvern Hills</t>
  </si>
  <si>
    <t>E07000236</t>
  </si>
  <si>
    <t>Redditch</t>
  </si>
  <si>
    <t>E07000237</t>
  </si>
  <si>
    <t>Worcester</t>
  </si>
  <si>
    <t>E07000238</t>
  </si>
  <si>
    <t>Wychavon</t>
  </si>
  <si>
    <t>E07000239</t>
  </si>
  <si>
    <t>Wyre Forest</t>
  </si>
  <si>
    <t>E07000072</t>
  </si>
  <si>
    <t>Epping Forest</t>
  </si>
  <si>
    <t>E22000085</t>
  </si>
  <si>
    <t>E23000028</t>
  </si>
  <si>
    <t>Essex</t>
  </si>
  <si>
    <t>E07000073</t>
  </si>
  <si>
    <t>Harlow</t>
  </si>
  <si>
    <t>E22000086</t>
  </si>
  <si>
    <t>E07000077</t>
  </si>
  <si>
    <t>Uttlesford</t>
  </si>
  <si>
    <t>E22000092</t>
  </si>
  <si>
    <t>E07000095</t>
  </si>
  <si>
    <t>Broxbourne</t>
  </si>
  <si>
    <t>E22000123</t>
  </si>
  <si>
    <t>E23000027</t>
  </si>
  <si>
    <t>Hertfordshire</t>
  </si>
  <si>
    <t>E07000096</t>
  </si>
  <si>
    <t>Dacorum</t>
  </si>
  <si>
    <t>E22000124</t>
  </si>
  <si>
    <t>E07000098</t>
  </si>
  <si>
    <t>Hertsmere</t>
  </si>
  <si>
    <t>E22000126</t>
  </si>
  <si>
    <t>E07000099</t>
  </si>
  <si>
    <t>North Hertfordshire</t>
  </si>
  <si>
    <t>E22000127</t>
  </si>
  <si>
    <t>E07000102</t>
  </si>
  <si>
    <t>Three Rivers</t>
  </si>
  <si>
    <t>E22000130</t>
  </si>
  <si>
    <t>E07000103</t>
  </si>
  <si>
    <t>Watford</t>
  </si>
  <si>
    <t>E22000131</t>
  </si>
  <si>
    <t>E07000240</t>
  </si>
  <si>
    <t>St Albans</t>
  </si>
  <si>
    <t>E22000128</t>
  </si>
  <si>
    <t>E07000241</t>
  </si>
  <si>
    <t>Welwyn Hatfield</t>
  </si>
  <si>
    <t>E22000132</t>
  </si>
  <si>
    <t>E07000242</t>
  </si>
  <si>
    <t>East Hertfordshire</t>
  </si>
  <si>
    <t>E22000125</t>
  </si>
  <si>
    <t>E07000243</t>
  </si>
  <si>
    <t>Stevenage</t>
  </si>
  <si>
    <t>E22000129</t>
  </si>
  <si>
    <t>E22000372</t>
  </si>
  <si>
    <t>North Yorkshire</t>
  </si>
  <si>
    <t>E23000009</t>
  </si>
  <si>
    <t>E06000010</t>
  </si>
  <si>
    <t>Kingston upon Hull, City of</t>
  </si>
  <si>
    <t>E22000134</t>
  </si>
  <si>
    <t>E23000012</t>
  </si>
  <si>
    <t>Humberside</t>
  </si>
  <si>
    <t>E06000011</t>
  </si>
  <si>
    <t>East Riding of Yorkshire</t>
  </si>
  <si>
    <t>E22000133</t>
  </si>
  <si>
    <t>E06000012</t>
  </si>
  <si>
    <t>North East Lincolnshire</t>
  </si>
  <si>
    <t>E22000135</t>
  </si>
  <si>
    <t>E06000013</t>
  </si>
  <si>
    <t>North Lincolnshire</t>
  </si>
  <si>
    <t>E22000136</t>
  </si>
  <si>
    <t>E06000014</t>
  </si>
  <si>
    <t>York</t>
  </si>
  <si>
    <t>E22000371</t>
  </si>
  <si>
    <t>City of York</t>
  </si>
  <si>
    <t>E22000352</t>
  </si>
  <si>
    <t>Dartford and Gravesham</t>
  </si>
  <si>
    <t>E23000032</t>
  </si>
  <si>
    <t>Kent</t>
  </si>
  <si>
    <t>E06000035</t>
  </si>
  <si>
    <t>Medway</t>
  </si>
  <si>
    <t>E22000143</t>
  </si>
  <si>
    <t>E07000105</t>
  </si>
  <si>
    <t>Ashford</t>
  </si>
  <si>
    <t>E22000137</t>
  </si>
  <si>
    <t>E07000106</t>
  </si>
  <si>
    <t>Canterbury</t>
  </si>
  <si>
    <t>E22000138</t>
  </si>
  <si>
    <t>E07000107</t>
  </si>
  <si>
    <t>Dartford</t>
  </si>
  <si>
    <t>E07000108</t>
  </si>
  <si>
    <t>Dover</t>
  </si>
  <si>
    <t>E22000140</t>
  </si>
  <si>
    <t>E07000109</t>
  </si>
  <si>
    <t>Gravesham</t>
  </si>
  <si>
    <t>E07000110</t>
  </si>
  <si>
    <t>Maidstone</t>
  </si>
  <si>
    <t>E22000142</t>
  </si>
  <si>
    <t>E07000111</t>
  </si>
  <si>
    <t>Sevenoaks</t>
  </si>
  <si>
    <t>E22000144</t>
  </si>
  <si>
    <t>E07000112</t>
  </si>
  <si>
    <t>Folkestone and Hythe</t>
  </si>
  <si>
    <t>E22000145</t>
  </si>
  <si>
    <t>E07000113</t>
  </si>
  <si>
    <t>Swale</t>
  </si>
  <si>
    <t>E22000146</t>
  </si>
  <si>
    <t>E07000114</t>
  </si>
  <si>
    <t>Thanet</t>
  </si>
  <si>
    <t>E22000147</t>
  </si>
  <si>
    <t>E07000115</t>
  </si>
  <si>
    <t>Tonbridge and Malling</t>
  </si>
  <si>
    <t>E22000148</t>
  </si>
  <si>
    <t>E07000116</t>
  </si>
  <si>
    <t>Tunbridge Wells</t>
  </si>
  <si>
    <t>E22000149</t>
  </si>
  <si>
    <t>E06000008</t>
  </si>
  <si>
    <t>Blackburn with Darwen</t>
  </si>
  <si>
    <t>E22000150</t>
  </si>
  <si>
    <t>E23000003</t>
  </si>
  <si>
    <t>Lancashire</t>
  </si>
  <si>
    <t>E06000009</t>
  </si>
  <si>
    <t>Blackpool</t>
  </si>
  <si>
    <t>E22000151</t>
  </si>
  <si>
    <t>E07000027</t>
  </si>
  <si>
    <t>Barrow-in-Furness</t>
  </si>
  <si>
    <t>E22000032</t>
  </si>
  <si>
    <t>E23000002</t>
  </si>
  <si>
    <t>Cumbria</t>
  </si>
  <si>
    <t>E07000031</t>
  </si>
  <si>
    <t>South Lakeland</t>
  </si>
  <si>
    <t>E22000036</t>
  </si>
  <si>
    <t>E07000117</t>
  </si>
  <si>
    <t>Burnley</t>
  </si>
  <si>
    <t>E22000152</t>
  </si>
  <si>
    <t>E07000118</t>
  </si>
  <si>
    <t>Chorley</t>
  </si>
  <si>
    <t>E22000153</t>
  </si>
  <si>
    <t>E07000119</t>
  </si>
  <si>
    <t>Fylde</t>
  </si>
  <si>
    <t>E22000154</t>
  </si>
  <si>
    <t>E07000120</t>
  </si>
  <si>
    <t>Hyndburn</t>
  </si>
  <si>
    <t>E22000155</t>
  </si>
  <si>
    <t>E07000121</t>
  </si>
  <si>
    <t>Lancaster</t>
  </si>
  <si>
    <t>E22000156</t>
  </si>
  <si>
    <t>E07000122</t>
  </si>
  <si>
    <t>Pendle</t>
  </si>
  <si>
    <t>E22000157</t>
  </si>
  <si>
    <t>E07000123</t>
  </si>
  <si>
    <t>Preston</t>
  </si>
  <si>
    <t>E22000158</t>
  </si>
  <si>
    <t>E07000124</t>
  </si>
  <si>
    <t>Ribble Valley</t>
  </si>
  <si>
    <t>E22000159</t>
  </si>
  <si>
    <t>E07000125</t>
  </si>
  <si>
    <t>Rossendale</t>
  </si>
  <si>
    <t>E22000160</t>
  </si>
  <si>
    <t>E07000126</t>
  </si>
  <si>
    <t>South Ribble</t>
  </si>
  <si>
    <t>E22000161</t>
  </si>
  <si>
    <t>E07000127</t>
  </si>
  <si>
    <t>West Lancashire</t>
  </si>
  <si>
    <t>E22000162</t>
  </si>
  <si>
    <t>E07000128</t>
  </si>
  <si>
    <t>Wyre</t>
  </si>
  <si>
    <t>E22000163</t>
  </si>
  <si>
    <t>E06000016</t>
  </si>
  <si>
    <t>Leicester</t>
  </si>
  <si>
    <t>E22000168</t>
  </si>
  <si>
    <t>E23000021</t>
  </si>
  <si>
    <t>Leicestershire</t>
  </si>
  <si>
    <t>E06000017</t>
  </si>
  <si>
    <t>Rutland</t>
  </si>
  <si>
    <t>E22000172</t>
  </si>
  <si>
    <t>E07000129</t>
  </si>
  <si>
    <t>Blaby</t>
  </si>
  <si>
    <t>E22000164</t>
  </si>
  <si>
    <t>E07000130</t>
  </si>
  <si>
    <t>Charnwood</t>
  </si>
  <si>
    <t>E22000165</t>
  </si>
  <si>
    <t>E07000131</t>
  </si>
  <si>
    <t>Harborough</t>
  </si>
  <si>
    <t>E22000166</t>
  </si>
  <si>
    <t>E07000132</t>
  </si>
  <si>
    <t>Hinckley and Bosworth</t>
  </si>
  <si>
    <t>E22000167</t>
  </si>
  <si>
    <t>E07000133</t>
  </si>
  <si>
    <t>Melton</t>
  </si>
  <si>
    <t>E22000169</t>
  </si>
  <si>
    <t>E07000134</t>
  </si>
  <si>
    <t>North West Leicestershire</t>
  </si>
  <si>
    <t>E22000170</t>
  </si>
  <si>
    <t>E07000135</t>
  </si>
  <si>
    <t>Oadby and Wigston</t>
  </si>
  <si>
    <t>E22000171</t>
  </si>
  <si>
    <t>E07000136</t>
  </si>
  <si>
    <t>Boston</t>
  </si>
  <si>
    <t>E22000173</t>
  </si>
  <si>
    <t>E23000020</t>
  </si>
  <si>
    <t>Lincolnshire</t>
  </si>
  <si>
    <t>E07000137</t>
  </si>
  <si>
    <t>East Lindsey</t>
  </si>
  <si>
    <t>E22000174</t>
  </si>
  <si>
    <t>E07000138</t>
  </si>
  <si>
    <t>Lincoln</t>
  </si>
  <si>
    <t>E22000175</t>
  </si>
  <si>
    <t>E07000139</t>
  </si>
  <si>
    <t>North Kesteven</t>
  </si>
  <si>
    <t>E22000176</t>
  </si>
  <si>
    <t>E07000140</t>
  </si>
  <si>
    <t>South Holland</t>
  </si>
  <si>
    <t>E22000177</t>
  </si>
  <si>
    <t>E07000141</t>
  </si>
  <si>
    <t>South Kesteven</t>
  </si>
  <si>
    <t>E22000178</t>
  </si>
  <si>
    <t>E07000142</t>
  </si>
  <si>
    <t>West Lindsey</t>
  </si>
  <si>
    <t>E22000179</t>
  </si>
  <si>
    <t>E06000033</t>
  </si>
  <si>
    <t>Southend-on-Sea</t>
  </si>
  <si>
    <t>E22000089</t>
  </si>
  <si>
    <t>E06000034</t>
  </si>
  <si>
    <t>Thurrock</t>
  </si>
  <si>
    <t>E22000091</t>
  </si>
  <si>
    <t>E07000066</t>
  </si>
  <si>
    <t>Basildon</t>
  </si>
  <si>
    <t>E22000079</t>
  </si>
  <si>
    <t>E07000067</t>
  </si>
  <si>
    <t>Braintree</t>
  </si>
  <si>
    <t>E22000080</t>
  </si>
  <si>
    <t>E07000068</t>
  </si>
  <si>
    <t>Brentwood</t>
  </si>
  <si>
    <t>E22000081</t>
  </si>
  <si>
    <t>E07000069</t>
  </si>
  <si>
    <t>Castle Point</t>
  </si>
  <si>
    <t>E22000082</t>
  </si>
  <si>
    <t>E07000070</t>
  </si>
  <si>
    <t>Chelmsford</t>
  </si>
  <si>
    <t>E22000083</t>
  </si>
  <si>
    <t>E07000074</t>
  </si>
  <si>
    <t>Maldon</t>
  </si>
  <si>
    <t>E22000087</t>
  </si>
  <si>
    <t>E07000075</t>
  </si>
  <si>
    <t>Rochford</t>
  </si>
  <si>
    <t>E22000088</t>
  </si>
  <si>
    <t>E07000244</t>
  </si>
  <si>
    <t>East Suffolk</t>
  </si>
  <si>
    <t>E23000025</t>
  </si>
  <si>
    <t>Suffolk</t>
  </si>
  <si>
    <t>E07000143</t>
  </si>
  <si>
    <t>Breckland</t>
  </si>
  <si>
    <t>E22000218</t>
  </si>
  <si>
    <t>E23000024</t>
  </si>
  <si>
    <t>Norfolk</t>
  </si>
  <si>
    <t>E07000144</t>
  </si>
  <si>
    <t>Broadland</t>
  </si>
  <si>
    <t>E22000219</t>
  </si>
  <si>
    <t>E07000145</t>
  </si>
  <si>
    <t>Great Yarmouth</t>
  </si>
  <si>
    <t>E22000220</t>
  </si>
  <si>
    <t>E07000146</t>
  </si>
  <si>
    <t>King's Lynn and West Norfolk</t>
  </si>
  <si>
    <t>E22000221</t>
  </si>
  <si>
    <t>E07000147</t>
  </si>
  <si>
    <t>North Norfolk</t>
  </si>
  <si>
    <t>E22000222</t>
  </si>
  <si>
    <t>E07000148</t>
  </si>
  <si>
    <t>Norwich</t>
  </si>
  <si>
    <t>E22000223</t>
  </si>
  <si>
    <t>E07000149</t>
  </si>
  <si>
    <t>South Norfolk</t>
  </si>
  <si>
    <t>E22000224</t>
  </si>
  <si>
    <t>E09000003</t>
  </si>
  <si>
    <t>Barnet</t>
  </si>
  <si>
    <t>E22000187</t>
  </si>
  <si>
    <t>E23000001</t>
  </si>
  <si>
    <t>Metropolitan Police</t>
  </si>
  <si>
    <t>E09000007</t>
  </si>
  <si>
    <t>Camden</t>
  </si>
  <si>
    <t>E22000191</t>
  </si>
  <si>
    <t>E09000010</t>
  </si>
  <si>
    <t>Enfield</t>
  </si>
  <si>
    <t>E22000195</t>
  </si>
  <si>
    <t>E09000014</t>
  </si>
  <si>
    <t>Haringey</t>
  </si>
  <si>
    <t>E22000199</t>
  </si>
  <si>
    <t>E09000019</t>
  </si>
  <si>
    <t>Islington</t>
  </si>
  <si>
    <t>E22000204</t>
  </si>
  <si>
    <t>E06000001</t>
  </si>
  <si>
    <t>Hartlepool</t>
  </si>
  <si>
    <t>E22000027</t>
  </si>
  <si>
    <t>E23000013</t>
  </si>
  <si>
    <t>Cleveland</t>
  </si>
  <si>
    <t>E06000002</t>
  </si>
  <si>
    <t>Middlesbrough</t>
  </si>
  <si>
    <t>E22000029</t>
  </si>
  <si>
    <t>E06000003</t>
  </si>
  <si>
    <t>Redcar and Cleveland</t>
  </si>
  <si>
    <t>E22000028</t>
  </si>
  <si>
    <t>E06000004</t>
  </si>
  <si>
    <t>Stockton-on-Tees</t>
  </si>
  <si>
    <t>E22000030</t>
  </si>
  <si>
    <t>E06000005</t>
  </si>
  <si>
    <t>Darlington</t>
  </si>
  <si>
    <t>E22000072</t>
  </si>
  <si>
    <t>E23000008</t>
  </si>
  <si>
    <t>Durham</t>
  </si>
  <si>
    <t>E06000047</t>
  </si>
  <si>
    <t>County Durham</t>
  </si>
  <si>
    <t>E22000365</t>
  </si>
  <si>
    <t>E06000057</t>
  </si>
  <si>
    <t>Northumberland</t>
  </si>
  <si>
    <t>E22000358</t>
  </si>
  <si>
    <t>E23000007</t>
  </si>
  <si>
    <t>Northumbria</t>
  </si>
  <si>
    <t>E07000026</t>
  </si>
  <si>
    <t>Allerdale</t>
  </si>
  <si>
    <t>E22000031</t>
  </si>
  <si>
    <t>E07000028</t>
  </si>
  <si>
    <t>Carlisle</t>
  </si>
  <si>
    <t>E22000033</t>
  </si>
  <si>
    <t>E07000029</t>
  </si>
  <si>
    <t>Copeland</t>
  </si>
  <si>
    <t>E22000034</t>
  </si>
  <si>
    <t>E07000030</t>
  </si>
  <si>
    <t>Eden</t>
  </si>
  <si>
    <t>E22000035</t>
  </si>
  <si>
    <t>E08000021</t>
  </si>
  <si>
    <t>Newcastle upon Tyne</t>
  </si>
  <si>
    <t>E22000245</t>
  </si>
  <si>
    <t>E08000022</t>
  </si>
  <si>
    <t>North Tyneside</t>
  </si>
  <si>
    <t>E22000246</t>
  </si>
  <si>
    <t>E08000023</t>
  </si>
  <si>
    <t>South Tyneside</t>
  </si>
  <si>
    <t>E22000247</t>
  </si>
  <si>
    <t>E08000024</t>
  </si>
  <si>
    <t>Sunderland</t>
  </si>
  <si>
    <t>E22000248</t>
  </si>
  <si>
    <t>E08000037</t>
  </si>
  <si>
    <t>Gateshead</t>
  </si>
  <si>
    <t>E22000244</t>
  </si>
  <si>
    <t>E09000001</t>
  </si>
  <si>
    <t>City of London</t>
  </si>
  <si>
    <t>E22000180</t>
  </si>
  <si>
    <t>E23000034</t>
  </si>
  <si>
    <t>E09000002</t>
  </si>
  <si>
    <t>Barking and Dagenham</t>
  </si>
  <si>
    <t>E22000186</t>
  </si>
  <si>
    <t>E09000012</t>
  </si>
  <si>
    <t>Hackney</t>
  </si>
  <si>
    <t>E22000197</t>
  </si>
  <si>
    <t>E09000016</t>
  </si>
  <si>
    <t>Havering</t>
  </si>
  <si>
    <t>E22000201</t>
  </si>
  <si>
    <t>E09000025</t>
  </si>
  <si>
    <t>Newham</t>
  </si>
  <si>
    <t>E22000210</t>
  </si>
  <si>
    <t>E09000026</t>
  </si>
  <si>
    <t>Redbridge</t>
  </si>
  <si>
    <t>E22000211</t>
  </si>
  <si>
    <t>E09000030</t>
  </si>
  <si>
    <t>Tower Hamlets</t>
  </si>
  <si>
    <t>E22000215</t>
  </si>
  <si>
    <t>E09000031</t>
  </si>
  <si>
    <t>Waltham Forest</t>
  </si>
  <si>
    <t>E22000216</t>
  </si>
  <si>
    <t>E09000005</t>
  </si>
  <si>
    <t>Brent</t>
  </si>
  <si>
    <t>E22000189</t>
  </si>
  <si>
    <t>E09000009</t>
  </si>
  <si>
    <t>Ealing</t>
  </si>
  <si>
    <t>E22000194</t>
  </si>
  <si>
    <t>E09000013</t>
  </si>
  <si>
    <t>Hammersmith and Fulham</t>
  </si>
  <si>
    <t>E22000198</t>
  </si>
  <si>
    <t>E09000015</t>
  </si>
  <si>
    <t>Harrow</t>
  </si>
  <si>
    <t>E22000200</t>
  </si>
  <si>
    <t>E09000017</t>
  </si>
  <si>
    <t>Hillingdon</t>
  </si>
  <si>
    <t>E22000202</t>
  </si>
  <si>
    <t>E09000018</t>
  </si>
  <si>
    <t>Hounslow</t>
  </si>
  <si>
    <t>E22000203</t>
  </si>
  <si>
    <t>E09000020</t>
  </si>
  <si>
    <t>Kensington and Chelsea</t>
  </si>
  <si>
    <t>E22000205</t>
  </si>
  <si>
    <t>E09000033</t>
  </si>
  <si>
    <t>Westminster</t>
  </si>
  <si>
    <t>E22000192</t>
  </si>
  <si>
    <t>E22000357</t>
  </si>
  <si>
    <t>Daventry and South Northamptonshire</t>
  </si>
  <si>
    <t>E23000022</t>
  </si>
  <si>
    <t>Northamptonshire</t>
  </si>
  <si>
    <t>North Northamptonshire</t>
  </si>
  <si>
    <t>E06000062</t>
  </si>
  <si>
    <t>West Northamptonshire</t>
  </si>
  <si>
    <t>E07000150</t>
  </si>
  <si>
    <t>Corby</t>
  </si>
  <si>
    <t>E22000233</t>
  </si>
  <si>
    <t>E07000152</t>
  </si>
  <si>
    <t>East Northamptonshire</t>
  </si>
  <si>
    <t>E22000235</t>
  </si>
  <si>
    <t>E07000153</t>
  </si>
  <si>
    <t>Kettering</t>
  </si>
  <si>
    <t>E22000236</t>
  </si>
  <si>
    <t>E07000154</t>
  </si>
  <si>
    <t>Northampton</t>
  </si>
  <si>
    <t>E22000237</t>
  </si>
  <si>
    <t>E07000156</t>
  </si>
  <si>
    <t>Wellingborough</t>
  </si>
  <si>
    <t>E22000239</t>
  </si>
  <si>
    <t>E22000366</t>
  </si>
  <si>
    <t>South Nottinghamshire</t>
  </si>
  <si>
    <t>E23000019</t>
  </si>
  <si>
    <t>Nottinghamshire</t>
  </si>
  <si>
    <t>E06000018</t>
  </si>
  <si>
    <t>Nottingham</t>
  </si>
  <si>
    <t>E22000257</t>
  </si>
  <si>
    <t>E07000170</t>
  </si>
  <si>
    <t>Ashfield</t>
  </si>
  <si>
    <t>E22000251</t>
  </si>
  <si>
    <t>E07000171</t>
  </si>
  <si>
    <t>Bassetlaw</t>
  </si>
  <si>
    <t>E22000252</t>
  </si>
  <si>
    <t>E07000172</t>
  </si>
  <si>
    <t>Broxtowe</t>
  </si>
  <si>
    <t>E07000173</t>
  </si>
  <si>
    <t>Gedling</t>
  </si>
  <si>
    <t>E07000174</t>
  </si>
  <si>
    <t>Mansfield</t>
  </si>
  <si>
    <t>E22000255</t>
  </si>
  <si>
    <t>E07000175</t>
  </si>
  <si>
    <t>Newark and Sherwood</t>
  </si>
  <si>
    <t>E22000256</t>
  </si>
  <si>
    <t>E07000176</t>
  </si>
  <si>
    <t>Rushcliffe</t>
  </si>
  <si>
    <t>E06000020</t>
  </si>
  <si>
    <t>Telford and Wrekin</t>
  </si>
  <si>
    <t>E22000333</t>
  </si>
  <si>
    <t>E06000051</t>
  </si>
  <si>
    <t>Shropshire</t>
  </si>
  <si>
    <t>E22000360</t>
  </si>
  <si>
    <t>E22000369</t>
  </si>
  <si>
    <t>Somerset</t>
  </si>
  <si>
    <t>E09000004</t>
  </si>
  <si>
    <t>Bexley</t>
  </si>
  <si>
    <t>E22000188</t>
  </si>
  <si>
    <t>E09000006</t>
  </si>
  <si>
    <t>Bromley</t>
  </si>
  <si>
    <t>E22000190</t>
  </si>
  <si>
    <t>E09000011</t>
  </si>
  <si>
    <t>Greenwich</t>
  </si>
  <si>
    <t>E22000196</t>
  </si>
  <si>
    <t>E09000022</t>
  </si>
  <si>
    <t>Lambeth</t>
  </si>
  <si>
    <t>E22000207</t>
  </si>
  <si>
    <t>E09000023</t>
  </si>
  <si>
    <t>Lewisham</t>
  </si>
  <si>
    <t>E22000208</t>
  </si>
  <si>
    <t>E09000028</t>
  </si>
  <si>
    <t>Southwark</t>
  </si>
  <si>
    <t>E22000213</t>
  </si>
  <si>
    <t>E09000008</t>
  </si>
  <si>
    <t>Croydon</t>
  </si>
  <si>
    <t>E22000193</t>
  </si>
  <si>
    <t>E09000021</t>
  </si>
  <si>
    <t>Kingston upon Thames</t>
  </si>
  <si>
    <t>E22000206</t>
  </si>
  <si>
    <t>E09000024</t>
  </si>
  <si>
    <t>Merton</t>
  </si>
  <si>
    <t>E22000209</t>
  </si>
  <si>
    <t>E09000027</t>
  </si>
  <si>
    <t>Richmond upon Thames</t>
  </si>
  <si>
    <t>E22000212</t>
  </si>
  <si>
    <t>E09000029</t>
  </si>
  <si>
    <t>Sutton</t>
  </si>
  <si>
    <t>E22000214</t>
  </si>
  <si>
    <t>E09000032</t>
  </si>
  <si>
    <t>Wandsworth</t>
  </si>
  <si>
    <t>E22000217</t>
  </si>
  <si>
    <t>E08000016</t>
  </si>
  <si>
    <t>Barnsley</t>
  </si>
  <si>
    <t>E22000259</t>
  </si>
  <si>
    <t>E23000011</t>
  </si>
  <si>
    <t>South Yorkshire</t>
  </si>
  <si>
    <t>E08000017</t>
  </si>
  <si>
    <t>Doncaster</t>
  </si>
  <si>
    <t>E22000260</t>
  </si>
  <si>
    <t>E08000018</t>
  </si>
  <si>
    <t>Rotherham</t>
  </si>
  <si>
    <t>E22000261</t>
  </si>
  <si>
    <t>E08000019</t>
  </si>
  <si>
    <t>Sheffield</t>
  </si>
  <si>
    <t>E22000262</t>
  </si>
  <si>
    <t>E06000021</t>
  </si>
  <si>
    <t>Stoke-on-Trent</t>
  </si>
  <si>
    <t>E22000270</t>
  </si>
  <si>
    <t>E23000015</t>
  </si>
  <si>
    <t>Staffordshire</t>
  </si>
  <si>
    <t>E07000192</t>
  </si>
  <si>
    <t>Cannock Chase</t>
  </si>
  <si>
    <t>E22000263</t>
  </si>
  <si>
    <t>E07000193</t>
  </si>
  <si>
    <t>East Staffordshire</t>
  </si>
  <si>
    <t>E22000264</t>
  </si>
  <si>
    <t>E07000194</t>
  </si>
  <si>
    <t>Lichfield</t>
  </si>
  <si>
    <t>E22000265</t>
  </si>
  <si>
    <t>E07000195</t>
  </si>
  <si>
    <t>Newcastle-under-Lyme</t>
  </si>
  <si>
    <t>E22000266</t>
  </si>
  <si>
    <t>E07000196</t>
  </si>
  <si>
    <t>South Staffordshire</t>
  </si>
  <si>
    <t>E22000267</t>
  </si>
  <si>
    <t>E07000197</t>
  </si>
  <si>
    <t>Stafford</t>
  </si>
  <si>
    <t>E22000268</t>
  </si>
  <si>
    <t>E07000198</t>
  </si>
  <si>
    <t>Staffordshire Moorlands</t>
  </si>
  <si>
    <t>E22000269</t>
  </si>
  <si>
    <t>E07000199</t>
  </si>
  <si>
    <t>Tamworth</t>
  </si>
  <si>
    <t>E22000271</t>
  </si>
  <si>
    <t>E07000245</t>
  </si>
  <si>
    <t>West Suffolk</t>
  </si>
  <si>
    <t>E07000071</t>
  </si>
  <si>
    <t>Colchester</t>
  </si>
  <si>
    <t>E22000084</t>
  </si>
  <si>
    <t>E07000076</t>
  </si>
  <si>
    <t>Tendring</t>
  </si>
  <si>
    <t>E22000090</t>
  </si>
  <si>
    <t>E07000200</t>
  </si>
  <si>
    <t>Babergh</t>
  </si>
  <si>
    <t>E07000202</t>
  </si>
  <si>
    <t>Ipswich</t>
  </si>
  <si>
    <t>E22000273</t>
  </si>
  <si>
    <t>E07000203</t>
  </si>
  <si>
    <t>Mid Suffolk</t>
  </si>
  <si>
    <t>E07000207</t>
  </si>
  <si>
    <t>Elmbridge</t>
  </si>
  <si>
    <t>E22000279</t>
  </si>
  <si>
    <t>E07000208</t>
  </si>
  <si>
    <t>Epsom and Ewell</t>
  </si>
  <si>
    <t>E22000280</t>
  </si>
  <si>
    <t>E07000209</t>
  </si>
  <si>
    <t>Guildford</t>
  </si>
  <si>
    <t>E22000281</t>
  </si>
  <si>
    <t>E07000210</t>
  </si>
  <si>
    <t>Mole Valley</t>
  </si>
  <si>
    <t>E22000282</t>
  </si>
  <si>
    <t>E07000211</t>
  </si>
  <si>
    <t>Reigate and Banstead</t>
  </si>
  <si>
    <t>E22000283</t>
  </si>
  <si>
    <t>E07000212</t>
  </si>
  <si>
    <t>Runnymede</t>
  </si>
  <si>
    <t>E22000284</t>
  </si>
  <si>
    <t>E07000213</t>
  </si>
  <si>
    <t>Spelthorne</t>
  </si>
  <si>
    <t>E22000285</t>
  </si>
  <si>
    <t>E07000215</t>
  </si>
  <si>
    <t>Tandridge</t>
  </si>
  <si>
    <t>E22000287</t>
  </si>
  <si>
    <t>E07000216</t>
  </si>
  <si>
    <t>Waverley</t>
  </si>
  <si>
    <t>E22000288</t>
  </si>
  <si>
    <t>E07000217</t>
  </si>
  <si>
    <t>Woking</t>
  </si>
  <si>
    <t>E22000289</t>
  </si>
  <si>
    <t>E06000043</t>
  </si>
  <si>
    <t>Brighton and Hove</t>
  </si>
  <si>
    <t>E22000292</t>
  </si>
  <si>
    <t>E23000033</t>
  </si>
  <si>
    <t>Sussex</t>
  </si>
  <si>
    <t>E07000061</t>
  </si>
  <si>
    <t>Eastbourne</t>
  </si>
  <si>
    <t>E22000295</t>
  </si>
  <si>
    <t>E07000062</t>
  </si>
  <si>
    <t>Hastings</t>
  </si>
  <si>
    <t>E22000296</t>
  </si>
  <si>
    <t>E07000063</t>
  </si>
  <si>
    <t>Lewes</t>
  </si>
  <si>
    <t>E22000298</t>
  </si>
  <si>
    <t>E07000064</t>
  </si>
  <si>
    <t>Rother</t>
  </si>
  <si>
    <t>E22000300</t>
  </si>
  <si>
    <t>E07000065</t>
  </si>
  <si>
    <t>Wealden</t>
  </si>
  <si>
    <t>E22000301</t>
  </si>
  <si>
    <t>E07000223</t>
  </si>
  <si>
    <t>Adur</t>
  </si>
  <si>
    <t>E22000290</t>
  </si>
  <si>
    <t>E07000224</t>
  </si>
  <si>
    <t>Arun</t>
  </si>
  <si>
    <t>E22000291</t>
  </si>
  <si>
    <t>E07000225</t>
  </si>
  <si>
    <t>Chichester</t>
  </si>
  <si>
    <t>E22000293</t>
  </si>
  <si>
    <t>E07000226</t>
  </si>
  <si>
    <t>Crawley</t>
  </si>
  <si>
    <t>E22000294</t>
  </si>
  <si>
    <t>E07000227</t>
  </si>
  <si>
    <t>Horsham</t>
  </si>
  <si>
    <t>E22000297</t>
  </si>
  <si>
    <t>E07000228</t>
  </si>
  <si>
    <t>Mid Sussex</t>
  </si>
  <si>
    <t>E22000299</t>
  </si>
  <si>
    <t>E07000229</t>
  </si>
  <si>
    <t>Worthing</t>
  </si>
  <si>
    <t>E22000302</t>
  </si>
  <si>
    <t>E08000032</t>
  </si>
  <si>
    <t>Bradford</t>
  </si>
  <si>
    <t>E22000342</t>
  </si>
  <si>
    <t>E23000010</t>
  </si>
  <si>
    <t>West Yorkshire</t>
  </si>
  <si>
    <t>E08000033</t>
  </si>
  <si>
    <t>Calderdale</t>
  </si>
  <si>
    <t>E22000343</t>
  </si>
  <si>
    <t>E08000034</t>
  </si>
  <si>
    <t>Kirklees</t>
  </si>
  <si>
    <t>E22000344</t>
  </si>
  <si>
    <t>E08000035</t>
  </si>
  <si>
    <t>Leeds</t>
  </si>
  <si>
    <t>E22000345</t>
  </si>
  <si>
    <t>E08000036</t>
  </si>
  <si>
    <t>Wakefield</t>
  </si>
  <si>
    <t>E22000346</t>
  </si>
  <si>
    <t>Notes</t>
  </si>
  <si>
    <t>All ages</t>
  </si>
  <si>
    <t>0 to 10</t>
  </si>
  <si>
    <t>11 to 17</t>
  </si>
  <si>
    <t>18 to 30</t>
  </si>
  <si>
    <t>31 to 50</t>
  </si>
  <si>
    <t>51+</t>
  </si>
  <si>
    <t>Resident population estimates:</t>
  </si>
  <si>
    <t>Total</t>
  </si>
  <si>
    <t>Attendance in emergency departments due to violent injury</t>
  </si>
  <si>
    <t>Costs of physical impacts from Heeks et al. 2018. 
Costs of emotional impacts from Jones et al., 2022</t>
  </si>
  <si>
    <t>Sustained a physical or emotional impact</t>
  </si>
  <si>
    <t>E06000061</t>
  </si>
  <si>
    <t>E07000163</t>
  </si>
  <si>
    <t>Craven</t>
  </si>
  <si>
    <t>E07000164</t>
  </si>
  <si>
    <t>Hambleton</t>
  </si>
  <si>
    <t>E07000165</t>
  </si>
  <si>
    <t>Harrogate</t>
  </si>
  <si>
    <t>E07000166</t>
  </si>
  <si>
    <t>Richmondshire</t>
  </si>
  <si>
    <t>E07000167</t>
  </si>
  <si>
    <t>Ryedale</t>
  </si>
  <si>
    <t>E07000168</t>
  </si>
  <si>
    <t>Scarborough</t>
  </si>
  <si>
    <t>E07000169</t>
  </si>
  <si>
    <t>Selby</t>
  </si>
  <si>
    <t>E07000187</t>
  </si>
  <si>
    <t>Mendip</t>
  </si>
  <si>
    <t>E07000188</t>
  </si>
  <si>
    <t>Sedgemoor</t>
  </si>
  <si>
    <t>E07000189</t>
  </si>
  <si>
    <t>South Somerset</t>
  </si>
  <si>
    <t>E07000246</t>
  </si>
  <si>
    <t>Somerset West and Taunton</t>
  </si>
  <si>
    <t>Hopsital admissions 
for violence</t>
  </si>
  <si>
    <t>Attendance rates from National Violence Surveillance Network data by 10 year age groups:</t>
  </si>
  <si>
    <t>*Calculated from 'LSOA (2011) to Sub ICB Locations to Integrated Care Boards (July 2022) Lookup in England'. Available from geoportal.statistics.gov.uk.</t>
  </si>
  <si>
    <t>Estimated LA/ICB population*
All ages</t>
  </si>
  <si>
    <t>Value 
per 100,000**</t>
  </si>
  <si>
    <t>LA value for Westmorland and Furness</t>
  </si>
  <si>
    <t>LA value for Cumberland</t>
  </si>
  <si>
    <t>LA value for North Yorkshire UA</t>
  </si>
  <si>
    <t>LA value for Somerset UA</t>
  </si>
  <si>
    <t>See 'Medical treatment' tab for assumptions and calculations.</t>
  </si>
  <si>
    <t>Non-fatal injury due to work-based violence</t>
  </si>
  <si>
    <t>per</t>
  </si>
  <si>
    <t>Self-reported work-related stress, depression or anxiety</t>
  </si>
  <si>
    <t>Self-reported work-related stress, depression or anxiety due to threats and bullying</t>
  </si>
  <si>
    <t>HCHS staff</t>
  </si>
  <si>
    <t>NHS STAFF DATA</t>
  </si>
  <si>
    <t>General practice staff</t>
  </si>
  <si>
    <t>Total staff</t>
  </si>
  <si>
    <t>days</t>
  </si>
  <si>
    <t>Cost in lost wages</t>
  </si>
  <si>
    <t>Cost to the employer in agency/overtime</t>
  </si>
  <si>
    <t>Replacement costs</t>
  </si>
  <si>
    <t>Physical injuries</t>
  </si>
  <si>
    <t>Stress, anxiety and depression</t>
  </si>
  <si>
    <t>Non-fatal injury cost</t>
  </si>
  <si>
    <t>Ill health cost</t>
  </si>
  <si>
    <t>**Estimated number of hospital attendances. OHID Public health profiles. Violent crime – hospital admissions for violence (external causes: ICD10 codes X85 to Y09). Directly age standardised rate per 100,000. population.</t>
  </si>
  <si>
    <t>E06000028</t>
  </si>
  <si>
    <t>Bournemouth</t>
  </si>
  <si>
    <t>E06000029</t>
  </si>
  <si>
    <t>Poole</t>
  </si>
  <si>
    <t xml:space="preserve">Hampshire </t>
  </si>
  <si>
    <t>E07000004</t>
  </si>
  <si>
    <t>Aylesbury Vale</t>
  </si>
  <si>
    <t>E07000005</t>
  </si>
  <si>
    <t>Chiltern</t>
  </si>
  <si>
    <t>E07000006</t>
  </si>
  <si>
    <t>South Bucks</t>
  </si>
  <si>
    <t>E07000007</t>
  </si>
  <si>
    <t>Wycombe</t>
  </si>
  <si>
    <t>E07000048</t>
  </si>
  <si>
    <t>Christchurch</t>
  </si>
  <si>
    <t>E07000049</t>
  </si>
  <si>
    <t>East Dorset</t>
  </si>
  <si>
    <t>E07000050</t>
  </si>
  <si>
    <t>North Dorset</t>
  </si>
  <si>
    <t>E07000051</t>
  </si>
  <si>
    <t>Purbeck</t>
  </si>
  <si>
    <t>E07000052</t>
  </si>
  <si>
    <t>West Dorset</t>
  </si>
  <si>
    <t>E07000053</t>
  </si>
  <si>
    <t>Weymouth and Portland</t>
  </si>
  <si>
    <t>E07000151</t>
  </si>
  <si>
    <t>Daventry</t>
  </si>
  <si>
    <t>E07000155</t>
  </si>
  <si>
    <t>South Northamptonshire</t>
  </si>
  <si>
    <t>E07000201</t>
  </si>
  <si>
    <t>Forest Heath</t>
  </si>
  <si>
    <t>E07000204</t>
  </si>
  <si>
    <t>St Edmundsbury</t>
  </si>
  <si>
    <t>E07000205</t>
  </si>
  <si>
    <t>Suffolk Coastal</t>
  </si>
  <si>
    <t>E07000206</t>
  </si>
  <si>
    <t>Waveney</t>
  </si>
  <si>
    <t>CSPcode</t>
  </si>
  <si>
    <t>Rate**</t>
  </si>
  <si>
    <t>**Extracted from Crime in England &amp; Wales, year ending March 2022 - Community Safety Partnership tables. Table C5. Recorded crime rate per 1,000 population/households for headline offences, by Community Safety Partnership area, England and Wales, year ending March 2022</t>
  </si>
  <si>
    <t>RRU</t>
  </si>
  <si>
    <t>London Ambulance Service NHS Trust</t>
  </si>
  <si>
    <t>RX6</t>
  </si>
  <si>
    <t>North East Ambulance Service NHS Foundation Trust</t>
  </si>
  <si>
    <t>RX7</t>
  </si>
  <si>
    <t>North West Ambulance Service NHS Trust</t>
  </si>
  <si>
    <t>RX8</t>
  </si>
  <si>
    <t>Yorkshire Ambulance Service NHS Trust</t>
  </si>
  <si>
    <t>RX9</t>
  </si>
  <si>
    <t>East Midlands Ambulance Service NHS Trust</t>
  </si>
  <si>
    <t>RYA</t>
  </si>
  <si>
    <t>West Midlands Ambulance Service University NHS Foundation Trust</t>
  </si>
  <si>
    <t>RYC</t>
  </si>
  <si>
    <t>East of England Ambulance Service NHS Trust</t>
  </si>
  <si>
    <t>RYD</t>
  </si>
  <si>
    <t>South East Coast Ambulance Service NHS Foundation Trust</t>
  </si>
  <si>
    <t>RYE</t>
  </si>
  <si>
    <t>South Central Ambulance Service NHS Foundation Trust</t>
  </si>
  <si>
    <t>RYF</t>
  </si>
  <si>
    <t>South Western Ambulance Service NHS Foundation Trust</t>
  </si>
  <si>
    <t>PHYSICAL INJURIES</t>
  </si>
  <si>
    <t>STRESS, DEPRESSION OR ANXIETY</t>
  </si>
  <si>
    <t>STAFF TURNOVER</t>
  </si>
  <si>
    <t>Average number of days taken off work due to a workplace injury</t>
  </si>
  <si>
    <t>Average number of days taken off work due to a case of work-related ill health</t>
  </si>
  <si>
    <t>Estimated days lost to workplace injury in the NHS</t>
  </si>
  <si>
    <t>Estimated days lost to stress due to threats and bullying in the NHS</t>
  </si>
  <si>
    <t>Estimated number of staff leaving due to violence, harassment and abuse</t>
  </si>
  <si>
    <t>Estimated number of NHS staff with non-fatal injuries due to work-based physical violence</t>
  </si>
  <si>
    <t>Estimated number of NHS staff with ill health due to threats and bullying</t>
  </si>
  <si>
    <t>Other staff</t>
  </si>
  <si>
    <t>Ambulance staff</t>
  </si>
  <si>
    <t>HCHS doctors</t>
  </si>
  <si>
    <t>Scientific, therapeutic &amp; technical staff</t>
  </si>
  <si>
    <t>NHS infrastructure support</t>
  </si>
  <si>
    <t>Support to clinical staff</t>
  </si>
  <si>
    <t>HCHS Doctors</t>
  </si>
  <si>
    <t>Nurses &amp; health visitors</t>
  </si>
  <si>
    <t>Midwives</t>
  </si>
  <si>
    <t>NHS Hospital &amp; Community Health Service monthly workforce statistics, NHS Digital. June 2022 monthly data.</t>
  </si>
  <si>
    <t>HCHS
Total</t>
  </si>
  <si>
    <t>General Practice
 Total</t>
  </si>
  <si>
    <t>GP Nurses Total</t>
  </si>
  <si>
    <t>GP Admin Total</t>
  </si>
  <si>
    <t>General Practice Workforce statistics, NHS Digital. June 2022 practice level.</t>
  </si>
  <si>
    <t>Physical violence - patients etc.</t>
  </si>
  <si>
    <t>Physical violence - colleagues</t>
  </si>
  <si>
    <t>Physical violence - managers</t>
  </si>
  <si>
    <t>Harassment, bullying or abuse - patients etc.</t>
  </si>
  <si>
    <t>Harassment, bullying or abuse - managers</t>
  </si>
  <si>
    <t>Harassment, bullying or abuse - colleagues</t>
  </si>
  <si>
    <t>Choose your level of geography (England, Region or ICB):</t>
  </si>
  <si>
    <t>SOURCE / NOTES</t>
  </si>
  <si>
    <t>NHS WORKFORCE DATA</t>
  </si>
  <si>
    <t>Felt unwell as a result of work related stress</t>
  </si>
  <si>
    <t>NHS STAFF SURVEY DATA FOR HOSPITAL AND COMMUNITY SERVICES WORKFORCE</t>
  </si>
  <si>
    <t>NHS Staff Survey 2022. NHS Hospital &amp; Community Service workforce only.</t>
  </si>
  <si>
    <t xml:space="preserve">Estimated number of staff feeling unwell because of work-related stress </t>
  </si>
  <si>
    <t>Code</t>
  </si>
  <si>
    <t>Organisation</t>
  </si>
  <si>
    <t>GP DPC
Total</t>
  </si>
  <si>
    <t>GP 
Total</t>
  </si>
  <si>
    <t>Support to doctors, nurses &amp; midwives</t>
  </si>
  <si>
    <t>Support to ambulance staff</t>
  </si>
  <si>
    <t>Support to ST&amp;T staff</t>
  </si>
  <si>
    <t>Central functions</t>
  </si>
  <si>
    <t>Hotel, property &amp; estates</t>
  </si>
  <si>
    <t>Senior managers</t>
  </si>
  <si>
    <t>Managers</t>
  </si>
  <si>
    <t>Other staff or those with unknown classification</t>
  </si>
  <si>
    <t>HCHS staff total</t>
  </si>
  <si>
    <t>Estimated number of staff leaving the NHS</t>
  </si>
  <si>
    <t>Replacement costs (recruitment, induction, training and development)</t>
  </si>
  <si>
    <t>Came to work despite not feeling well enough</t>
  </si>
  <si>
    <t>Multiplier for costs of presenteeism</t>
  </si>
  <si>
    <t>SICKNESS ABSENCE AND PRESENTEEISM</t>
  </si>
  <si>
    <t>Additional costs for agency staff and/or overtime</t>
  </si>
  <si>
    <t>Estimated % cases due to violence, threats and bullying</t>
  </si>
  <si>
    <t>Staff leaving due to violence, harassment and abuse</t>
  </si>
  <si>
    <t>Estimated population mid-2021</t>
  </si>
  <si>
    <t>Productivity costs</t>
  </si>
  <si>
    <t xml:space="preserve">Costs of productivity loss </t>
  </si>
  <si>
    <t>Extracted from Crime Survey for England and Wales. Nature of crime tables for year ending March 2020.</t>
  </si>
  <si>
    <t>Extracted from Heeks et al. 2018. pg. 44 Table 16: Average number of medical requirements following an injury.</t>
  </si>
  <si>
    <t>INCIDENCE DATA</t>
  </si>
  <si>
    <t>Homicide</t>
  </si>
  <si>
    <t>Rate</t>
  </si>
  <si>
    <t>[u1]</t>
  </si>
  <si>
    <t>Homicides</t>
  </si>
  <si>
    <t>Population estimate
mid-2020*</t>
  </si>
  <si>
    <t>Full time equivalent staff. Figures for HCHS workforce only. Year ending June 2022. ICB figures modelled from regional turnover (leavers).</t>
  </si>
  <si>
    <t>Office for National Statistics. Based on mid-2020 Population estimates, all persons. ICB populations derived from LSOA and sub ICB location population estimates.</t>
  </si>
  <si>
    <t>Unit costs</t>
  </si>
  <si>
    <t>NB: For emotional impacts refers to hours of medical treatment required.</t>
  </si>
  <si>
    <t>NHS TURNOVER. NUMBER OF LEAVERS MARCH 21 TO MARCH 22</t>
  </si>
  <si>
    <t>Kline and Lewis 2017 price year adjusted to 2021/22 prices.  Figures based on local data about replacement costs can be entered here if available.</t>
  </si>
  <si>
    <t>NHS Staff Earning estimates, end of March 2022. Mean Annual Basic Pay per FTE divided by 225.</t>
  </si>
  <si>
    <t>Average Daily Basic Pay per FTE</t>
  </si>
  <si>
    <t>Health and Safety Executive. Cost elements include ambulance costs, hospital and clinic costs, GP costs and NHS prescription costs (Risk Solutions, 2011). 2019/20 prices.</t>
  </si>
  <si>
    <t>Cost adjustment to 2021/22 prices: Replacement costs</t>
  </si>
  <si>
    <t>Cost adjustment to 2021/22 prices: Productivity loss</t>
  </si>
  <si>
    <t>GDP deflator from https://www.gov.uk/government/collections/gdp-deflators-at-market-prices-and-money-gdp. GDP deflators at market prices, and money GDP March 2022 (Quarterly National Accounts)</t>
  </si>
  <si>
    <t>GDP deflators at market prices, and money GDP March 2022.</t>
  </si>
  <si>
    <t>Police recorded crime mapped to Community Safety Partnership areas. Year ending March 2022.</t>
  </si>
  <si>
    <t xml:space="preserve">Estimated number of hospital attendances. OHID Public health profiles. Violent crime – hospital admissions for violence (external causes: ICD10 codes X85 to Y09). 2018/19 - 2020/21. Age standardised rate. </t>
  </si>
  <si>
    <t>Unit cost for emergency care.  NHS Reference Costs 2021/22.</t>
  </si>
  <si>
    <t>Average of all ambulance service costs. Unit costs of health and social care 2022. PSSRU. (Jones et al., 2022).</t>
  </si>
  <si>
    <t xml:space="preserve">Based on the average unit cost of an hour of counselling for band 5-7 community-based scientific and professional staff. Unit costs of health and social care 2022. PSSRU. (Jones et al., 2022). </t>
  </si>
  <si>
    <t xml:space="preserve">Based on 3x the unit costs per surgery consultation (£32). Unit costs of health and social care 2022. PSSRU. (Jones et al., 2022). </t>
  </si>
  <si>
    <t xml:space="preserve"> Health and Safety Executive (2022) from Labour Force Survey.</t>
  </si>
  <si>
    <t>Estimated rate of self-reported stress, depression or anxiety, by how caused or made worse by work (All stress). Health and Safety Executive (2022) from Labour Force Survey, averaged 2009/10-2011/12.</t>
  </si>
  <si>
    <t>Estimated rate of self-reported stress, depression or anxiety, by how caused or made worse by work (Violence, threats or bullying). Health and Safety Executive (2022) from Labour Force Survey, averaged 2009/10-2011/12.</t>
  </si>
  <si>
    <t>Estimated rate of non-fatal injury due to physical acts of violence at work (Human health and social work activities). Health and Safety Executive (2022) from Labour Force Survey, averaged 2018/19-2019/20.</t>
  </si>
  <si>
    <t>A. MEDICAL TREATMENT AND REHABILITATION</t>
  </si>
  <si>
    <t>B. SICKNESS ABSENCE</t>
  </si>
  <si>
    <t>C. SICKNESS PRESENTEEISM</t>
  </si>
  <si>
    <t>D. STAFF TURNOVER</t>
  </si>
  <si>
    <t>Annual costs of violence, harassment and abuse against NHS staff in England</t>
  </si>
  <si>
    <t>Drop-down list cell</t>
  </si>
  <si>
    <t>Pre-populated cell</t>
  </si>
  <si>
    <t>Calculated cell</t>
  </si>
  <si>
    <t>Pre-populated cell but your own data can be added to override the cell contents</t>
  </si>
  <si>
    <r>
      <t xml:space="preserve">Estimated number of ambulance callouts. See 'Medical treatment'. </t>
    </r>
    <r>
      <rPr>
        <b/>
        <sz val="10"/>
        <color theme="6"/>
        <rFont val="Aptos"/>
        <family val="2"/>
        <scheme val="minor"/>
      </rPr>
      <t>Figures based on local data about ambulance call outs can be entered here if available.</t>
    </r>
  </si>
  <si>
    <r>
      <t xml:space="preserve">Estimated number of attendances based on National Violence Surveillance Network data for 2021. All ages. </t>
    </r>
    <r>
      <rPr>
        <b/>
        <sz val="10"/>
        <color theme="6"/>
        <rFont val="Aptos"/>
        <family val="2"/>
        <scheme val="minor"/>
      </rPr>
      <t>Figures based on local data about emergency department attendances can be entered here if available.</t>
    </r>
  </si>
  <si>
    <r>
      <t xml:space="preserve">Kline and Lewis.  </t>
    </r>
    <r>
      <rPr>
        <sz val="10"/>
        <color theme="6"/>
        <rFont val="Aptos"/>
        <family val="2"/>
        <scheme val="minor"/>
      </rPr>
      <t>Figures based on local data about agency staff and/or overtime can be entered here if available.</t>
    </r>
  </si>
  <si>
    <r>
      <t xml:space="preserve">Conservative estimate. </t>
    </r>
    <r>
      <rPr>
        <sz val="10"/>
        <color theme="6"/>
        <rFont val="Aptos"/>
        <family val="2"/>
        <scheme val="minor"/>
      </rPr>
      <t>Figures based on local data about staff leaving due to violence, harassment and abuse can be entered here if available.</t>
    </r>
  </si>
  <si>
    <r>
      <t xml:space="preserve">Conservative estimate. </t>
    </r>
    <r>
      <rPr>
        <sz val="10"/>
        <color theme="6"/>
        <rFont val="Aptos"/>
        <family val="2"/>
        <scheme val="minor"/>
      </rPr>
      <t>Figures based on local data about violence, harassment and abuse should be entered here if available.</t>
    </r>
  </si>
  <si>
    <t>Kline and Lewis.</t>
  </si>
  <si>
    <t>NB: Ambulance service workforce in ambulance trusts only included for England and NHS Regions.</t>
  </si>
  <si>
    <t>A. Community violence</t>
  </si>
  <si>
    <t>B. Violence against staff</t>
  </si>
  <si>
    <t>MEDICAL TREATMENT AND REHABILITATION</t>
  </si>
  <si>
    <t>SICKNESS ABSENCE</t>
  </si>
  <si>
    <t>SICKNESS PRESENTEEISM</t>
  </si>
  <si>
    <t>PHYSICAL HARMS</t>
  </si>
  <si>
    <t>EMOTIONAL HARMS</t>
  </si>
  <si>
    <t>PRIMARY CARE SERVICES</t>
  </si>
  <si>
    <r>
      <rPr>
        <i/>
        <sz val="12"/>
        <color theme="1"/>
        <rFont val="Aptos"/>
        <family val="2"/>
        <scheme val="minor"/>
      </rPr>
      <t>Cost adjustment to 2021/22 prices:</t>
    </r>
    <r>
      <rPr>
        <sz val="12"/>
        <color theme="1"/>
        <rFont val="Aptos"/>
        <family val="2"/>
        <scheme val="minor"/>
      </rPr>
      <t xml:space="preserve"> Non-fatal injury cost</t>
    </r>
  </si>
  <si>
    <r>
      <rPr>
        <i/>
        <sz val="12"/>
        <color theme="1"/>
        <rFont val="Aptos"/>
        <family val="2"/>
        <scheme val="minor"/>
      </rPr>
      <t>Cost adjustment to 2021/22 prices</t>
    </r>
    <r>
      <rPr>
        <sz val="12"/>
        <color theme="1"/>
        <rFont val="Aptos"/>
        <family val="2"/>
        <scheme val="minor"/>
      </rPr>
      <t>: Ill health cost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</si>
</sst>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quot;£&quot;#,##0_);[Red]\(&quot;£&quot;#,##0\)"/>
    <numFmt numFmtId="165" formatCode="_(* #,##0.00_);_(* \(#,##0.00\);_(* &quot;-&quot;??_);_(@_)"/>
    <numFmt numFmtId="166" formatCode="_(* #,##0_);_(* \(#,##0\);_(* &quot;-&quot;??_);_(@_)"/>
    <numFmt numFmtId="167" formatCode="_(&quot;£&quot;* #,##0_);_(&quot;£&quot;* \(#,##0\);_(&quot;£&quot;* &quot;-&quot;??_);_(@_)"/>
    <numFmt numFmtId="168" formatCode="&quot;£&quot;#,##0"/>
    <numFmt numFmtId="169" formatCode="0.000"/>
    <numFmt numFmtId="170" formatCode="0.0"/>
    <numFmt numFmtId="171" formatCode="_-* #,##0_-;\-* #,##0_-;_-* &quot;-&quot;??_-;_-@_-"/>
    <numFmt numFmtId="172" formatCode="0.0%"/>
    <numFmt numFmtId="173" formatCode="&quot;£&quot;#,##0.00"/>
    <numFmt numFmtId="174" formatCode="&quot;£&quot;#,##0;[Red]&quot;£&quot;#,##0"/>
    <numFmt numFmtId="175" formatCode="&quot;£&quot;#,##0.0"/>
    <numFmt numFmtId="176" formatCode="_(&quot;£&quot;* #,##0.0_);_(&quot;£&quot;* \(#,##0.0\);_(&quot;£&quot;* &quot;-&quot;??_);_(@_)"/>
  </numFmts>
  <fonts count="45">
    <font>
      <sz val="12"/>
      <color theme="1"/>
      <name val="Aptos"/>
      <family val="2"/>
      <scheme val="minor"/>
    </font>
    <font>
      <sz val="11"/>
      <color theme="1"/>
      <name val="Aptos"/>
      <family val="2"/>
      <scheme val="minor"/>
    </font>
    <font>
      <sz val="12"/>
      <color theme="1"/>
      <name val="Aptos"/>
      <family val="2"/>
      <scheme val="minor"/>
    </font>
    <font>
      <sz val="9"/>
      <name val="Arial"/>
      <family val="2"/>
    </font>
    <font>
      <b/>
      <sz val="9"/>
      <name val="Arial"/>
      <family val="2"/>
    </font>
    <font>
      <sz val="9"/>
      <color theme="1"/>
      <name val="Arial"/>
      <family val="2"/>
    </font>
    <font>
      <b/>
      <sz val="9"/>
      <color theme="1"/>
      <name val="Arial"/>
      <family val="2"/>
    </font>
    <font>
      <sz val="10"/>
      <name val="Arial"/>
      <family val="2"/>
    </font>
    <font>
      <b/>
      <sz val="9"/>
      <color rgb="FF005EB8"/>
      <name val="Arial"/>
      <family val="2"/>
    </font>
    <font>
      <b/>
      <sz val="9"/>
      <color theme="0"/>
      <name val="Arial"/>
      <family val="2"/>
    </font>
    <font>
      <sz val="10"/>
      <name val="MS Sans Serif"/>
      <family val="2"/>
    </font>
    <font>
      <sz val="10"/>
      <color theme="1"/>
      <name val="Arial"/>
      <family val="2"/>
    </font>
    <font>
      <sz val="11"/>
      <color theme="1"/>
      <name val="Aptos"/>
      <family val="2"/>
      <scheme val="minor"/>
    </font>
    <font>
      <sz val="18"/>
      <color theme="1"/>
      <name val="Aptos"/>
      <family val="2"/>
      <scheme val="minor"/>
    </font>
    <font>
      <b/>
      <sz val="12"/>
      <name val="Aptos ExtraBold"/>
      <family val="2"/>
    </font>
    <font>
      <sz val="12"/>
      <color theme="1"/>
      <name val="Geneva"/>
      <family val="2"/>
    </font>
    <font>
      <sz val="12"/>
      <name val="Aptos"/>
      <family val="2"/>
      <scheme val="minor"/>
    </font>
    <font>
      <sz val="14"/>
      <color theme="1"/>
      <name val="Aptos"/>
      <family val="2"/>
      <scheme val="minor"/>
    </font>
    <font>
      <b/>
      <sz val="11"/>
      <color theme="0"/>
      <name val="Aptos"/>
      <family val="2"/>
      <scheme val="minor"/>
    </font>
    <font>
      <b/>
      <sz val="11"/>
      <color theme="1"/>
      <name val="Aptos"/>
      <family val="2"/>
      <scheme val="minor"/>
    </font>
    <font>
      <sz val="11"/>
      <color theme="0"/>
      <name val="Aptos"/>
      <family val="2"/>
      <scheme val="minor"/>
    </font>
    <font>
      <sz val="10"/>
      <color theme="1"/>
      <name val="Aptos"/>
      <family val="2"/>
      <scheme val="minor"/>
    </font>
    <font>
      <sz val="10"/>
      <name val="Aptos"/>
      <family val="2"/>
      <scheme val="minor"/>
    </font>
    <font>
      <b/>
      <sz val="10"/>
      <color theme="6"/>
      <name val="Aptos"/>
      <family val="2"/>
      <scheme val="minor"/>
    </font>
    <font>
      <b/>
      <sz val="10"/>
      <color theme="0"/>
      <name val="Aptos"/>
      <family val="2"/>
      <scheme val="minor"/>
    </font>
    <font>
      <b/>
      <sz val="12"/>
      <color theme="1"/>
      <name val="Aptos"/>
      <family val="2"/>
      <scheme val="minor"/>
    </font>
    <font>
      <sz val="11"/>
      <name val="Aptos"/>
      <family val="2"/>
      <scheme val="minor"/>
    </font>
    <font>
      <sz val="10"/>
      <color theme="0"/>
      <name val="Aptos"/>
      <family val="2"/>
      <scheme val="minor"/>
    </font>
    <font>
      <b/>
      <sz val="10"/>
      <name val="Aptos"/>
      <family val="2"/>
      <scheme val="minor"/>
    </font>
    <font>
      <b/>
      <sz val="10"/>
      <color theme="1"/>
      <name val="Aptos"/>
      <family val="2"/>
      <scheme val="minor"/>
    </font>
    <font>
      <sz val="10"/>
      <color theme="6"/>
      <name val="Aptos"/>
      <family val="2"/>
      <scheme val="minor"/>
    </font>
    <font>
      <b/>
      <sz val="9"/>
      <color theme="1"/>
      <name val="Aptos"/>
      <family val="2"/>
      <scheme val="minor"/>
    </font>
    <font>
      <b/>
      <sz val="9"/>
      <color theme="0"/>
      <name val="Aptos"/>
      <family val="2"/>
      <scheme val="minor"/>
    </font>
    <font>
      <sz val="9"/>
      <color theme="1"/>
      <name val="Aptos"/>
      <family val="2"/>
      <scheme val="minor"/>
    </font>
    <font>
      <b/>
      <sz val="9"/>
      <name val="Aptos"/>
      <family val="2"/>
      <scheme val="minor"/>
    </font>
    <font>
      <sz val="9"/>
      <name val="Aptos"/>
      <family val="2"/>
      <scheme val="minor"/>
    </font>
    <font>
      <b/>
      <sz val="9"/>
      <name val="Aptos"/>
      <family val="2"/>
    </font>
    <font>
      <b/>
      <sz val="9"/>
      <color theme="1"/>
      <name val="Aptos"/>
      <family val="2"/>
    </font>
    <font>
      <sz val="9"/>
      <color theme="1"/>
      <name val="Aptos"/>
      <family val="2"/>
    </font>
    <font>
      <sz val="9"/>
      <name val="Aptos"/>
      <family val="2"/>
    </font>
    <font>
      <sz val="8"/>
      <color theme="1"/>
      <name val="Aptos"/>
      <family val="2"/>
      <scheme val="minor"/>
    </font>
    <font>
      <i/>
      <sz val="12"/>
      <color theme="1"/>
      <name val="Aptos"/>
      <family val="2"/>
      <scheme val="minor"/>
    </font>
    <font>
      <b/>
      <sz val="12"/>
      <color theme="0"/>
      <name val="Aptos"/>
      <family val="2"/>
      <scheme val="minor"/>
    </font>
    <font>
      <sz val="12"/>
      <color theme="0"/>
      <name val="Aptos"/>
      <family val="2"/>
      <scheme val="minor"/>
    </font>
    <font>
      <b/>
      <sz val="12"/>
      <name val="Aptos"/>
      <family val="2"/>
      <scheme val="minor"/>
    </font>
  </fonts>
  <fills count="24">
    <fill>
      <patternFill patternType="none"/>
    </fill>
    <fill>
      <patternFill patternType="gray125"/>
    </fill>
    <fill>
      <patternFill patternType="solid">
        <fgColor theme="0" tint="-0.14999847407452621"/>
        <bgColor indexed="64"/>
      </patternFill>
    </fill>
    <fill>
      <patternFill patternType="solid">
        <fgColor theme="8"/>
        <bgColor indexed="64"/>
      </patternFill>
    </fill>
    <fill>
      <patternFill patternType="solid">
        <fgColor theme="0"/>
        <bgColor indexed="64"/>
      </patternFill>
    </fill>
    <fill>
      <patternFill patternType="solid">
        <fgColor theme="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4"/>
        <bgColor indexed="64"/>
      </patternFill>
    </fill>
    <fill>
      <patternFill patternType="solid">
        <fgColor theme="5"/>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6"/>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1" tint="0.499984740745262"/>
        <bgColor indexed="64"/>
      </patternFill>
    </fill>
    <fill>
      <patternFill patternType="solid">
        <fgColor theme="2" tint="-9.9978637043366805E-2"/>
        <bgColor indexed="64"/>
      </patternFill>
    </fill>
    <fill>
      <patternFill patternType="solid">
        <fgColor theme="9"/>
        <bgColor indexed="64"/>
      </patternFill>
    </fill>
    <fill>
      <patternFill patternType="solid">
        <fgColor theme="0" tint="-0.249977111117893"/>
        <bgColor indexed="64"/>
      </patternFill>
    </fill>
    <fill>
      <patternFill patternType="solid">
        <fgColor theme="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3"/>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theme="7"/>
      </left>
      <right style="thin">
        <color theme="7"/>
      </right>
      <top style="thin">
        <color theme="7"/>
      </top>
      <bottom style="thin">
        <color theme="7"/>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theme="6"/>
      </left>
      <right style="thin">
        <color theme="6"/>
      </right>
      <top style="thin">
        <color theme="6"/>
      </top>
      <bottom style="thin">
        <color theme="6"/>
      </bottom>
      <diagonal/>
    </border>
    <border>
      <left style="thin">
        <color theme="6"/>
      </left>
      <right style="thin">
        <color theme="6"/>
      </right>
      <top style="medium">
        <color theme="6"/>
      </top>
      <bottom style="thin">
        <color theme="6"/>
      </bottom>
      <diagonal/>
    </border>
    <border>
      <left style="thin">
        <color theme="6"/>
      </left>
      <right style="thin">
        <color theme="6"/>
      </right>
      <top style="thin">
        <color theme="6"/>
      </top>
      <bottom style="medium">
        <color theme="6"/>
      </bottom>
      <diagonal/>
    </border>
    <border>
      <left/>
      <right style="thin">
        <color theme="6"/>
      </right>
      <top style="medium">
        <color theme="6"/>
      </top>
      <bottom style="thin">
        <color theme="6"/>
      </bottom>
      <diagonal/>
    </border>
    <border>
      <left/>
      <right style="thin">
        <color theme="6"/>
      </right>
      <top style="thin">
        <color theme="6"/>
      </top>
      <bottom style="thin">
        <color theme="6"/>
      </bottom>
      <diagonal/>
    </border>
    <border>
      <left/>
      <right style="thin">
        <color theme="6"/>
      </right>
      <top style="thin">
        <color theme="6"/>
      </top>
      <bottom style="medium">
        <color theme="6"/>
      </bottom>
      <diagonal/>
    </border>
    <border>
      <left style="medium">
        <color theme="4"/>
      </left>
      <right style="thin">
        <color indexed="64"/>
      </right>
      <top style="medium">
        <color theme="4"/>
      </top>
      <bottom style="thin">
        <color indexed="64"/>
      </bottom>
      <diagonal/>
    </border>
    <border>
      <left style="thin">
        <color indexed="64"/>
      </left>
      <right style="medium">
        <color theme="4"/>
      </right>
      <top style="medium">
        <color theme="4"/>
      </top>
      <bottom style="thin">
        <color indexed="64"/>
      </bottom>
      <diagonal/>
    </border>
    <border>
      <left style="medium">
        <color theme="4"/>
      </left>
      <right style="thin">
        <color indexed="64"/>
      </right>
      <top style="thin">
        <color indexed="64"/>
      </top>
      <bottom style="thin">
        <color indexed="64"/>
      </bottom>
      <diagonal/>
    </border>
    <border>
      <left style="thin">
        <color indexed="64"/>
      </left>
      <right style="medium">
        <color theme="4"/>
      </right>
      <top style="thin">
        <color indexed="64"/>
      </top>
      <bottom style="thin">
        <color indexed="64"/>
      </bottom>
      <diagonal/>
    </border>
    <border>
      <left style="medium">
        <color theme="4"/>
      </left>
      <right style="thin">
        <color indexed="64"/>
      </right>
      <top style="thin">
        <color indexed="64"/>
      </top>
      <bottom style="medium">
        <color theme="4"/>
      </bottom>
      <diagonal/>
    </border>
    <border>
      <left style="thin">
        <color indexed="64"/>
      </left>
      <right style="medium">
        <color theme="4"/>
      </right>
      <top style="thin">
        <color indexed="64"/>
      </top>
      <bottom style="medium">
        <color theme="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thin">
        <color theme="1" tint="0.499984740745262"/>
      </left>
      <right/>
      <top/>
      <bottom/>
      <diagonal/>
    </border>
    <border>
      <left style="thin">
        <color theme="6"/>
      </left>
      <right/>
      <top style="medium">
        <color theme="6"/>
      </top>
      <bottom style="thin">
        <color theme="6"/>
      </bottom>
      <diagonal/>
    </border>
    <border>
      <left style="thin">
        <color theme="6"/>
      </left>
      <right/>
      <top style="thin">
        <color theme="6"/>
      </top>
      <bottom style="thin">
        <color theme="6"/>
      </bottom>
      <diagonal/>
    </border>
    <border>
      <left style="thin">
        <color theme="6"/>
      </left>
      <right/>
      <top style="thin">
        <color theme="6"/>
      </top>
      <bottom style="medium">
        <color theme="6"/>
      </bottom>
      <diagonal/>
    </border>
    <border>
      <left style="thin">
        <color indexed="64"/>
      </left>
      <right style="thin">
        <color theme="4"/>
      </right>
      <top/>
      <bottom style="thin">
        <color theme="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8">
    <xf numFmtId="0" fontId="0" fillId="0" borderId="0"/>
    <xf numFmtId="165" fontId="2" fillId="0" borderId="0" applyFont="0" applyFill="0" applyBorder="0" applyAlignment="0" applyProtection="0"/>
    <xf numFmtId="0" fontId="7" fillId="0" borderId="0"/>
    <xf numFmtId="9" fontId="2" fillId="0" borderId="0" applyFont="0" applyFill="0" applyBorder="0" applyAlignment="0" applyProtection="0"/>
    <xf numFmtId="0" fontId="10" fillId="0" borderId="0"/>
    <xf numFmtId="0" fontId="11" fillId="0" borderId="0"/>
    <xf numFmtId="0" fontId="7" fillId="0" borderId="0" applyNumberFormat="0" applyFill="0" applyBorder="0" applyAlignment="0" applyProtection="0"/>
    <xf numFmtId="0" fontId="12" fillId="0" borderId="0"/>
  </cellStyleXfs>
  <cellXfs count="418">
    <xf numFmtId="0" fontId="0" fillId="0" borderId="0" xfId="0"/>
    <xf numFmtId="0" fontId="5" fillId="0" borderId="0" xfId="0" applyFont="1"/>
    <xf numFmtId="0" fontId="7" fillId="0" borderId="0" xfId="0" applyFont="1"/>
    <xf numFmtId="0" fontId="3" fillId="0" borderId="0" xfId="0" applyFont="1"/>
    <xf numFmtId="0" fontId="4" fillId="0" borderId="0" xfId="0" applyFont="1"/>
    <xf numFmtId="1" fontId="5" fillId="0" borderId="0" xfId="0" applyNumberFormat="1" applyFont="1"/>
    <xf numFmtId="1" fontId="3" fillId="0" borderId="0" xfId="0" applyNumberFormat="1" applyFont="1"/>
    <xf numFmtId="0" fontId="5" fillId="2" borderId="0" xfId="0" applyFont="1" applyFill="1"/>
    <xf numFmtId="0" fontId="6" fillId="2" borderId="0" xfId="0" applyFont="1" applyFill="1"/>
    <xf numFmtId="3" fontId="4" fillId="0" borderId="0" xfId="4" applyNumberFormat="1" applyFont="1" applyAlignment="1">
      <alignment horizontal="center"/>
    </xf>
    <xf numFmtId="0" fontId="6" fillId="0" borderId="0" xfId="0" applyFont="1"/>
    <xf numFmtId="0" fontId="4" fillId="0" borderId="0" xfId="0" applyFont="1" applyAlignment="1">
      <alignment horizontal="center"/>
    </xf>
    <xf numFmtId="0" fontId="4" fillId="2" borderId="0" xfId="0" applyFont="1" applyFill="1" applyAlignment="1">
      <alignment wrapText="1"/>
    </xf>
    <xf numFmtId="0" fontId="5" fillId="0" borderId="0" xfId="0" applyFont="1" applyAlignment="1">
      <alignment vertical="center"/>
    </xf>
    <xf numFmtId="166" fontId="5" fillId="0" borderId="0" xfId="1" applyNumberFormat="1" applyFont="1"/>
    <xf numFmtId="0" fontId="4" fillId="15" borderId="0" xfId="0" applyFont="1" applyFill="1"/>
    <xf numFmtId="0" fontId="5" fillId="15" borderId="0" xfId="0" applyFont="1" applyFill="1"/>
    <xf numFmtId="1" fontId="5" fillId="15" borderId="0" xfId="0" applyNumberFormat="1" applyFont="1" applyFill="1"/>
    <xf numFmtId="0" fontId="4" fillId="15" borderId="0" xfId="0" applyFont="1" applyFill="1" applyAlignment="1">
      <alignment wrapText="1"/>
    </xf>
    <xf numFmtId="0" fontId="3" fillId="15" borderId="0" xfId="0" applyFont="1" applyFill="1"/>
    <xf numFmtId="0" fontId="5" fillId="15" borderId="0" xfId="0" applyFont="1" applyFill="1" applyAlignment="1">
      <alignment vertical="center"/>
    </xf>
    <xf numFmtId="0" fontId="9" fillId="15" borderId="0" xfId="0" applyFont="1" applyFill="1" applyAlignment="1">
      <alignment horizontal="center" vertical="center"/>
    </xf>
    <xf numFmtId="3" fontId="9" fillId="9" borderId="0" xfId="4" applyNumberFormat="1" applyFont="1" applyFill="1" applyAlignment="1">
      <alignment horizontal="center" vertical="center"/>
    </xf>
    <xf numFmtId="3" fontId="9" fillId="15" borderId="0" xfId="4" applyNumberFormat="1" applyFont="1" applyFill="1" applyAlignment="1">
      <alignment horizontal="center" vertical="center"/>
    </xf>
    <xf numFmtId="0" fontId="9" fillId="12" borderId="0" xfId="0" applyFont="1" applyFill="1" applyAlignment="1">
      <alignment horizontal="center" vertical="center" wrapText="1"/>
    </xf>
    <xf numFmtId="0" fontId="9" fillId="15" borderId="0" xfId="0" applyFont="1" applyFill="1" applyAlignment="1">
      <alignment horizontal="center" vertical="center" wrapText="1"/>
    </xf>
    <xf numFmtId="1" fontId="3" fillId="15" borderId="0" xfId="0" applyNumberFormat="1" applyFont="1" applyFill="1"/>
    <xf numFmtId="1" fontId="8" fillId="2" borderId="0" xfId="0" applyNumberFormat="1" applyFont="1" applyFill="1" applyAlignment="1">
      <alignment horizontal="right" wrapText="1"/>
    </xf>
    <xf numFmtId="1" fontId="8" fillId="15" borderId="0" xfId="0" applyNumberFormat="1" applyFont="1" applyFill="1" applyAlignment="1">
      <alignment horizontal="right" wrapText="1"/>
    </xf>
    <xf numFmtId="3" fontId="8" fillId="2" borderId="0" xfId="0" applyNumberFormat="1" applyFont="1" applyFill="1" applyAlignment="1">
      <alignment horizontal="right" wrapText="1"/>
    </xf>
    <xf numFmtId="3" fontId="8" fillId="15" borderId="0" xfId="0" applyNumberFormat="1" applyFont="1" applyFill="1" applyAlignment="1">
      <alignment horizontal="right" wrapText="1"/>
    </xf>
    <xf numFmtId="3" fontId="4" fillId="15" borderId="0" xfId="0" applyNumberFormat="1" applyFont="1" applyFill="1"/>
    <xf numFmtId="0" fontId="4" fillId="15" borderId="0" xfId="0" applyFont="1" applyFill="1" applyAlignment="1">
      <alignment horizontal="left" vertical="center" wrapText="1"/>
    </xf>
    <xf numFmtId="0" fontId="9" fillId="19" borderId="0" xfId="0" applyFont="1" applyFill="1" applyAlignment="1">
      <alignment horizontal="center"/>
    </xf>
    <xf numFmtId="3" fontId="9" fillId="19" borderId="0" xfId="4" applyNumberFormat="1" applyFont="1" applyFill="1" applyAlignment="1">
      <alignment horizontal="center"/>
    </xf>
    <xf numFmtId="3" fontId="3" fillId="0" borderId="0" xfId="0" applyNumberFormat="1" applyFont="1"/>
    <xf numFmtId="3" fontId="3" fillId="15" borderId="0" xfId="0" applyNumberFormat="1" applyFont="1" applyFill="1"/>
    <xf numFmtId="0" fontId="0" fillId="4" borderId="0" xfId="0" applyFill="1"/>
    <xf numFmtId="0" fontId="13" fillId="4" borderId="0" xfId="0" applyFont="1" applyFill="1"/>
    <xf numFmtId="0" fontId="13" fillId="4" borderId="0" xfId="0" applyFont="1" applyFill="1" applyAlignment="1">
      <alignment wrapText="1"/>
    </xf>
    <xf numFmtId="0" fontId="13" fillId="4" borderId="0" xfId="0" applyFont="1" applyFill="1" applyAlignment="1">
      <alignment horizontal="left" wrapText="1"/>
    </xf>
    <xf numFmtId="166" fontId="3" fillId="0" borderId="0" xfId="1" applyNumberFormat="1" applyFont="1"/>
    <xf numFmtId="166" fontId="8" fillId="2" borderId="0" xfId="1" applyNumberFormat="1" applyFont="1" applyFill="1" applyAlignment="1">
      <alignment horizontal="right" wrapText="1"/>
    </xf>
    <xf numFmtId="0" fontId="0" fillId="4" borderId="0" xfId="0" applyFont="1" applyFill="1"/>
    <xf numFmtId="0" fontId="14" fillId="4" borderId="0" xfId="0" applyFont="1" applyFill="1" applyAlignment="1">
      <alignment vertical="center" wrapText="1"/>
    </xf>
    <xf numFmtId="0" fontId="15" fillId="4" borderId="0" xfId="0" applyFont="1" applyFill="1"/>
    <xf numFmtId="0" fontId="16" fillId="4" borderId="0" xfId="0" applyFont="1" applyFill="1" applyBorder="1"/>
    <xf numFmtId="0" fontId="0" fillId="4" borderId="0" xfId="0" applyFill="1" applyAlignment="1">
      <alignment vertical="center"/>
    </xf>
    <xf numFmtId="0" fontId="34" fillId="2" borderId="0" xfId="0" applyFont="1" applyFill="1" applyAlignment="1">
      <alignment wrapText="1"/>
    </xf>
    <xf numFmtId="0" fontId="35" fillId="0" borderId="0" xfId="0" applyFont="1"/>
    <xf numFmtId="0" fontId="34" fillId="2" borderId="0" xfId="0" applyFont="1" applyFill="1"/>
    <xf numFmtId="0" fontId="34" fillId="4" borderId="0" xfId="0" applyFont="1" applyFill="1"/>
    <xf numFmtId="0" fontId="34" fillId="0" borderId="0" xfId="0" applyFont="1"/>
    <xf numFmtId="0" fontId="34" fillId="2" borderId="27" xfId="0" applyFont="1" applyFill="1" applyBorder="1" applyAlignment="1">
      <alignment vertical="center"/>
    </xf>
    <xf numFmtId="0" fontId="32" fillId="9" borderId="4" xfId="0" applyFont="1" applyFill="1" applyBorder="1" applyAlignment="1">
      <alignment horizontal="center" vertical="center"/>
    </xf>
    <xf numFmtId="1" fontId="32" fillId="9" borderId="7" xfId="0" applyNumberFormat="1" applyFont="1" applyFill="1" applyBorder="1" applyAlignment="1">
      <alignment horizontal="center" vertical="center"/>
    </xf>
    <xf numFmtId="0" fontId="32" fillId="12" borderId="4" xfId="0" applyFont="1" applyFill="1" applyBorder="1" applyAlignment="1">
      <alignment horizontal="center" vertical="center"/>
    </xf>
    <xf numFmtId="1" fontId="32" fillId="12" borderId="7" xfId="0" applyNumberFormat="1" applyFont="1" applyFill="1" applyBorder="1" applyAlignment="1">
      <alignment horizontal="center" vertical="center"/>
    </xf>
    <xf numFmtId="0" fontId="32" fillId="20" borderId="27" xfId="0" applyFont="1" applyFill="1" applyBorder="1" applyAlignment="1">
      <alignment horizontal="center" vertical="center"/>
    </xf>
    <xf numFmtId="0" fontId="34" fillId="4" borderId="0" xfId="0" applyFont="1" applyFill="1" applyAlignment="1">
      <alignment vertical="center"/>
    </xf>
    <xf numFmtId="0" fontId="34" fillId="0" borderId="0" xfId="0" applyFont="1" applyAlignment="1">
      <alignment vertical="center"/>
    </xf>
    <xf numFmtId="0" fontId="35" fillId="0" borderId="33" xfId="0" applyFont="1" applyBorder="1"/>
    <xf numFmtId="2" fontId="35" fillId="0" borderId="31" xfId="0" applyNumberFormat="1" applyFont="1" applyBorder="1" applyAlignment="1">
      <alignment horizontal="right"/>
    </xf>
    <xf numFmtId="1" fontId="35" fillId="0" borderId="34" xfId="0" applyNumberFormat="1" applyFont="1" applyBorder="1" applyAlignment="1">
      <alignment horizontal="right"/>
    </xf>
    <xf numFmtId="1" fontId="35" fillId="0" borderId="0" xfId="0" applyNumberFormat="1" applyFont="1" applyAlignment="1">
      <alignment horizontal="right"/>
    </xf>
    <xf numFmtId="2" fontId="35" fillId="0" borderId="0" xfId="0" applyNumberFormat="1" applyFont="1"/>
    <xf numFmtId="170" fontId="35" fillId="0" borderId="0" xfId="0" applyNumberFormat="1" applyFont="1"/>
    <xf numFmtId="0" fontId="35" fillId="4" borderId="0" xfId="0" applyFont="1" applyFill="1"/>
    <xf numFmtId="0" fontId="35" fillId="2" borderId="32" xfId="0" applyFont="1" applyFill="1" applyBorder="1"/>
    <xf numFmtId="0" fontId="34" fillId="2" borderId="32" xfId="0" applyFont="1" applyFill="1" applyBorder="1"/>
    <xf numFmtId="0" fontId="34" fillId="2" borderId="1" xfId="0" applyFont="1" applyFill="1" applyBorder="1"/>
    <xf numFmtId="0" fontId="34" fillId="2" borderId="2" xfId="0" applyFont="1" applyFill="1" applyBorder="1" applyAlignment="1">
      <alignment horizontal="right"/>
    </xf>
    <xf numFmtId="1" fontId="34" fillId="2" borderId="3" xfId="0" applyNumberFormat="1" applyFont="1" applyFill="1" applyBorder="1" applyAlignment="1">
      <alignment horizontal="right"/>
    </xf>
    <xf numFmtId="1" fontId="34" fillId="2" borderId="32" xfId="0" applyNumberFormat="1" applyFont="1" applyFill="1" applyBorder="1" applyAlignment="1">
      <alignment horizontal="right"/>
    </xf>
    <xf numFmtId="1" fontId="33" fillId="2" borderId="32" xfId="0" applyNumberFormat="1" applyFont="1" applyFill="1" applyBorder="1"/>
    <xf numFmtId="0" fontId="34" fillId="4" borderId="0" xfId="0" applyFont="1" applyFill="1" applyAlignment="1">
      <alignment horizontal="right"/>
    </xf>
    <xf numFmtId="1" fontId="34" fillId="4" borderId="0" xfId="0" applyNumberFormat="1" applyFont="1" applyFill="1" applyAlignment="1">
      <alignment horizontal="right"/>
    </xf>
    <xf numFmtId="0" fontId="35" fillId="4" borderId="0" xfId="0" applyFont="1" applyFill="1" applyAlignment="1">
      <alignment horizontal="right"/>
    </xf>
    <xf numFmtId="1" fontId="35" fillId="4" borderId="0" xfId="0" applyNumberFormat="1" applyFont="1" applyFill="1" applyAlignment="1">
      <alignment horizontal="right"/>
    </xf>
    <xf numFmtId="1" fontId="35" fillId="4" borderId="0" xfId="0" applyNumberFormat="1" applyFont="1" applyFill="1" applyAlignment="1">
      <alignment vertical="center"/>
    </xf>
    <xf numFmtId="1" fontId="35" fillId="4" borderId="0" xfId="0" applyNumberFormat="1" applyFont="1" applyFill="1" applyAlignment="1">
      <alignment horizontal="right" vertical="center"/>
    </xf>
    <xf numFmtId="0" fontId="34" fillId="4" borderId="0" xfId="0" applyFont="1" applyFill="1" applyAlignment="1">
      <alignment wrapText="1"/>
    </xf>
    <xf numFmtId="1" fontId="35" fillId="0" borderId="0" xfId="0" applyNumberFormat="1" applyFont="1" applyAlignment="1">
      <alignment vertical="center"/>
    </xf>
    <xf numFmtId="1" fontId="35" fillId="0" borderId="0" xfId="0" applyNumberFormat="1" applyFont="1" applyAlignment="1">
      <alignment horizontal="right" vertical="center"/>
    </xf>
    <xf numFmtId="0" fontId="35" fillId="0" borderId="0" xfId="0" applyFont="1" applyAlignment="1">
      <alignment horizontal="right"/>
    </xf>
    <xf numFmtId="0" fontId="1" fillId="4" borderId="0" xfId="0" applyFont="1" applyFill="1" applyProtection="1">
      <protection locked="0"/>
    </xf>
    <xf numFmtId="0" fontId="21" fillId="4" borderId="0" xfId="0" applyFont="1" applyFill="1" applyProtection="1">
      <protection locked="0"/>
    </xf>
    <xf numFmtId="0" fontId="1" fillId="23" borderId="0" xfId="0" applyFont="1" applyFill="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Protection="1">
      <protection locked="0"/>
    </xf>
    <xf numFmtId="0" fontId="1" fillId="4" borderId="0" xfId="0" applyFont="1" applyFill="1" applyAlignment="1" applyProtection="1">
      <alignment vertical="center"/>
      <protection locked="0"/>
    </xf>
    <xf numFmtId="0" fontId="25" fillId="4" borderId="0" xfId="0" applyFont="1" applyFill="1" applyAlignment="1" applyProtection="1">
      <alignment horizontal="right" vertical="center"/>
      <protection locked="0"/>
    </xf>
    <xf numFmtId="0" fontId="21" fillId="4" borderId="0" xfId="0" applyFont="1" applyFill="1" applyAlignment="1" applyProtection="1">
      <alignment vertical="center"/>
      <protection locked="0"/>
    </xf>
    <xf numFmtId="0" fontId="1" fillId="0" borderId="0" xfId="0" applyFont="1" applyAlignment="1" applyProtection="1">
      <alignment vertical="center"/>
      <protection locked="0"/>
    </xf>
    <xf numFmtId="0" fontId="22" fillId="4" borderId="0" xfId="0" quotePrefix="1" applyFont="1" applyFill="1" applyAlignment="1" applyProtection="1">
      <alignment horizontal="right"/>
      <protection locked="0"/>
    </xf>
    <xf numFmtId="0" fontId="22" fillId="4" borderId="0" xfId="0" applyFont="1" applyFill="1" applyProtection="1">
      <protection locked="0"/>
    </xf>
    <xf numFmtId="0" fontId="20" fillId="23" borderId="0" xfId="0" applyFont="1" applyFill="1" applyAlignment="1" applyProtection="1">
      <alignment vertical="center"/>
      <protection locked="0"/>
    </xf>
    <xf numFmtId="0" fontId="18" fillId="23" borderId="0" xfId="0" applyFont="1" applyFill="1" applyAlignment="1" applyProtection="1">
      <alignment horizontal="center" vertical="center"/>
      <protection locked="0"/>
    </xf>
    <xf numFmtId="0" fontId="24" fillId="23" borderId="0" xfId="0" applyFont="1" applyFill="1" applyAlignment="1" applyProtection="1">
      <alignment horizontal="left" vertical="center"/>
      <protection locked="0"/>
    </xf>
    <xf numFmtId="175" fontId="21" fillId="4" borderId="0" xfId="0" applyNumberFormat="1" applyFont="1" applyFill="1" applyProtection="1">
      <protection locked="0"/>
    </xf>
    <xf numFmtId="0" fontId="21" fillId="0" borderId="0" xfId="0" applyFont="1" applyProtection="1">
      <protection locked="0"/>
    </xf>
    <xf numFmtId="168" fontId="1" fillId="14" borderId="1" xfId="0" applyNumberFormat="1" applyFont="1" applyFill="1" applyBorder="1" applyProtection="1">
      <protection hidden="1"/>
    </xf>
    <xf numFmtId="168" fontId="19" fillId="14" borderId="1" xfId="0" applyNumberFormat="1" applyFont="1" applyFill="1" applyBorder="1" applyProtection="1">
      <protection hidden="1"/>
    </xf>
    <xf numFmtId="0" fontId="19" fillId="4" borderId="0" xfId="0" applyFont="1" applyFill="1" applyProtection="1">
      <protection hidden="1"/>
    </xf>
    <xf numFmtId="0" fontId="1" fillId="4" borderId="0" xfId="0" applyFont="1" applyFill="1" applyProtection="1">
      <protection hidden="1"/>
    </xf>
    <xf numFmtId="0" fontId="1" fillId="4" borderId="0" xfId="0" applyFont="1" applyFill="1" applyAlignment="1" applyProtection="1">
      <alignment horizontal="left" indent="1"/>
      <protection hidden="1"/>
    </xf>
    <xf numFmtId="0" fontId="18" fillId="23" borderId="0" xfId="0" applyFont="1" applyFill="1" applyAlignment="1" applyProtection="1">
      <alignment vertical="center"/>
      <protection hidden="1"/>
    </xf>
    <xf numFmtId="0" fontId="24" fillId="23" borderId="0" xfId="0" applyFont="1" applyFill="1" applyAlignment="1" applyProtection="1">
      <alignment horizontal="left" vertical="center"/>
      <protection hidden="1"/>
    </xf>
    <xf numFmtId="0" fontId="24" fillId="23" borderId="0" xfId="0" applyFont="1" applyFill="1" applyAlignment="1" applyProtection="1">
      <alignment vertical="center"/>
      <protection hidden="1"/>
    </xf>
    <xf numFmtId="0" fontId="21" fillId="4" borderId="0" xfId="0" applyFont="1" applyFill="1" applyProtection="1">
      <protection hidden="1"/>
    </xf>
    <xf numFmtId="0" fontId="25" fillId="4" borderId="0" xfId="0" applyFont="1" applyFill="1" applyAlignment="1" applyProtection="1">
      <alignment horizontal="right" vertical="center"/>
      <protection hidden="1"/>
    </xf>
    <xf numFmtId="0" fontId="22" fillId="4" borderId="0" xfId="0" quotePrefix="1" applyFont="1" applyFill="1" applyAlignment="1" applyProtection="1">
      <alignment horizontal="left" vertical="center"/>
      <protection hidden="1"/>
    </xf>
    <xf numFmtId="2" fontId="22" fillId="4" borderId="0" xfId="0" applyNumberFormat="1" applyFont="1" applyFill="1" applyProtection="1">
      <protection hidden="1"/>
    </xf>
    <xf numFmtId="0" fontId="22" fillId="4" borderId="0" xfId="0" applyFont="1" applyFill="1" applyProtection="1">
      <protection hidden="1"/>
    </xf>
    <xf numFmtId="0" fontId="21" fillId="4" borderId="0" xfId="0" applyFont="1" applyFill="1" applyAlignment="1" applyProtection="1">
      <alignment horizontal="center" vertical="center"/>
      <protection locked="0"/>
    </xf>
    <xf numFmtId="0" fontId="21" fillId="4" borderId="0" xfId="0" applyFont="1" applyFill="1" applyAlignment="1" applyProtection="1">
      <alignment horizontal="left" vertical="center"/>
      <protection locked="0"/>
    </xf>
    <xf numFmtId="0" fontId="21" fillId="23" borderId="0" xfId="0" applyFont="1" applyFill="1" applyAlignment="1" applyProtection="1">
      <alignment horizontal="center" vertical="center"/>
      <protection locked="0"/>
    </xf>
    <xf numFmtId="0" fontId="21" fillId="23" borderId="0" xfId="0" applyFont="1" applyFill="1" applyAlignment="1" applyProtection="1">
      <alignment horizontal="left" vertical="center"/>
      <protection locked="0"/>
    </xf>
    <xf numFmtId="0" fontId="24" fillId="4" borderId="0" xfId="0" applyFont="1" applyFill="1" applyAlignment="1" applyProtection="1">
      <alignment vertical="center"/>
      <protection locked="0"/>
    </xf>
    <xf numFmtId="0" fontId="1" fillId="4" borderId="0" xfId="0" applyFont="1" applyFill="1" applyAlignment="1" applyProtection="1">
      <alignment horizontal="center" vertical="center"/>
      <protection locked="0"/>
    </xf>
    <xf numFmtId="0" fontId="1" fillId="4" borderId="0" xfId="0" applyFont="1" applyFill="1" applyAlignment="1" applyProtection="1">
      <alignment horizontal="left" vertical="center"/>
      <protection locked="0"/>
    </xf>
    <xf numFmtId="0" fontId="27" fillId="23" borderId="0" xfId="0" applyFont="1" applyFill="1" applyAlignment="1" applyProtection="1">
      <alignment horizontal="center" vertical="center"/>
      <protection locked="0"/>
    </xf>
    <xf numFmtId="0" fontId="27" fillId="23" borderId="0" xfId="0" applyFont="1" applyFill="1" applyAlignment="1" applyProtection="1">
      <alignment horizontal="left" vertical="center"/>
      <protection locked="0"/>
    </xf>
    <xf numFmtId="0" fontId="26" fillId="4" borderId="0" xfId="0" applyFont="1" applyFill="1" applyAlignment="1" applyProtection="1">
      <alignment vertical="center"/>
      <protection locked="0"/>
    </xf>
    <xf numFmtId="0" fontId="22" fillId="4" borderId="0" xfId="0" applyFont="1" applyFill="1" applyAlignment="1" applyProtection="1">
      <alignment horizontal="center" vertical="center"/>
      <protection locked="0"/>
    </xf>
    <xf numFmtId="0" fontId="22" fillId="4" borderId="0" xfId="0" applyFont="1" applyFill="1" applyAlignment="1" applyProtection="1">
      <alignment horizontal="left" vertical="center"/>
      <protection locked="0"/>
    </xf>
    <xf numFmtId="0" fontId="28" fillId="4" borderId="0" xfId="0" applyFont="1" applyFill="1" applyAlignment="1" applyProtection="1">
      <alignment vertical="center"/>
      <protection locked="0"/>
    </xf>
    <xf numFmtId="3" fontId="21" fillId="4" borderId="0" xfId="0" applyNumberFormat="1" applyFont="1" applyFill="1" applyAlignment="1" applyProtection="1">
      <alignment horizontal="left" vertical="center"/>
      <protection locked="0"/>
    </xf>
    <xf numFmtId="0" fontId="29" fillId="4" borderId="0" xfId="0" applyFont="1" applyFill="1" applyAlignment="1" applyProtection="1">
      <alignment vertical="center"/>
      <protection locked="0"/>
    </xf>
    <xf numFmtId="0" fontId="24" fillId="23" borderId="0" xfId="0" applyFont="1" applyFill="1" applyAlignment="1" applyProtection="1">
      <alignment horizontal="center" vertical="center"/>
      <protection locked="0"/>
    </xf>
    <xf numFmtId="168" fontId="21" fillId="4" borderId="0" xfId="0" applyNumberFormat="1" applyFont="1" applyFill="1" applyAlignment="1" applyProtection="1">
      <alignment vertical="center"/>
      <protection locked="0"/>
    </xf>
    <xf numFmtId="0" fontId="21" fillId="0" borderId="0" xfId="0" applyFont="1" applyAlignment="1" applyProtection="1">
      <alignment horizontal="center" vertical="center"/>
      <protection locked="0"/>
    </xf>
    <xf numFmtId="0" fontId="21" fillId="0" borderId="0" xfId="0" applyFont="1" applyAlignment="1" applyProtection="1">
      <alignment horizontal="left" vertical="center"/>
      <protection locked="0"/>
    </xf>
    <xf numFmtId="0" fontId="21" fillId="0" borderId="0" xfId="0" applyFont="1" applyAlignment="1" applyProtection="1">
      <alignment vertical="center"/>
      <protection locked="0"/>
    </xf>
    <xf numFmtId="0" fontId="22" fillId="4" borderId="0" xfId="0" applyFont="1" applyFill="1" applyAlignment="1" applyProtection="1">
      <alignment vertical="center"/>
      <protection hidden="1"/>
    </xf>
    <xf numFmtId="0" fontId="21" fillId="4" borderId="0" xfId="0" applyFont="1" applyFill="1" applyAlignment="1" applyProtection="1">
      <alignment vertical="center"/>
      <protection hidden="1"/>
    </xf>
    <xf numFmtId="0" fontId="21" fillId="4" borderId="0" xfId="0" applyFont="1" applyFill="1" applyAlignment="1" applyProtection="1">
      <alignment horizontal="center" vertical="center"/>
      <protection hidden="1"/>
    </xf>
    <xf numFmtId="0" fontId="25" fillId="7" borderId="1" xfId="0" applyFont="1" applyFill="1" applyBorder="1" applyAlignment="1" applyProtection="1">
      <alignment vertical="center"/>
      <protection hidden="1"/>
    </xf>
    <xf numFmtId="0" fontId="0" fillId="4" borderId="0" xfId="0" applyFill="1" applyAlignment="1" applyProtection="1">
      <alignment vertical="center"/>
      <protection hidden="1"/>
    </xf>
    <xf numFmtId="0" fontId="25" fillId="7" borderId="1" xfId="0" applyFont="1" applyFill="1" applyBorder="1" applyAlignment="1" applyProtection="1">
      <alignment horizontal="center" vertical="center"/>
      <protection hidden="1"/>
    </xf>
    <xf numFmtId="0" fontId="0" fillId="4" borderId="0" xfId="0" applyFill="1" applyProtection="1">
      <protection hidden="1"/>
    </xf>
    <xf numFmtId="168" fontId="1" fillId="4" borderId="0" xfId="0" applyNumberFormat="1" applyFont="1" applyFill="1" applyBorder="1" applyProtection="1">
      <protection hidden="1"/>
    </xf>
    <xf numFmtId="0" fontId="1" fillId="4" borderId="0" xfId="0" applyFont="1" applyFill="1" applyBorder="1" applyProtection="1">
      <protection hidden="1"/>
    </xf>
    <xf numFmtId="0" fontId="0" fillId="4" borderId="0" xfId="0" applyFill="1" applyAlignment="1" applyProtection="1">
      <alignment horizontal="left" indent="1"/>
      <protection hidden="1"/>
    </xf>
    <xf numFmtId="168" fontId="0" fillId="14" borderId="1" xfId="0" applyNumberFormat="1" applyFill="1" applyBorder="1" applyProtection="1">
      <protection hidden="1"/>
    </xf>
    <xf numFmtId="168" fontId="0" fillId="4" borderId="0" xfId="0" applyNumberFormat="1" applyFill="1" applyProtection="1">
      <protection hidden="1"/>
    </xf>
    <xf numFmtId="0" fontId="41" fillId="4" borderId="0" xfId="0" applyFont="1" applyFill="1" applyAlignment="1" applyProtection="1">
      <alignment horizontal="left" indent="1"/>
      <protection hidden="1"/>
    </xf>
    <xf numFmtId="0" fontId="41" fillId="4" borderId="0" xfId="0" applyFont="1" applyFill="1" applyProtection="1">
      <protection hidden="1"/>
    </xf>
    <xf numFmtId="0" fontId="25" fillId="4" borderId="0" xfId="0" applyFont="1" applyFill="1" applyProtection="1">
      <protection hidden="1"/>
    </xf>
    <xf numFmtId="168" fontId="25" fillId="14" borderId="1" xfId="0" applyNumberFormat="1" applyFont="1" applyFill="1" applyBorder="1" applyProtection="1">
      <protection hidden="1"/>
    </xf>
    <xf numFmtId="0" fontId="31" fillId="15" borderId="0" xfId="0" applyFont="1" applyFill="1" applyAlignment="1" applyProtection="1">
      <alignment vertical="center"/>
      <protection hidden="1"/>
    </xf>
    <xf numFmtId="0" fontId="32" fillId="15" borderId="0" xfId="0" applyFont="1" applyFill="1" applyAlignment="1" applyProtection="1">
      <alignment vertical="center"/>
      <protection hidden="1"/>
    </xf>
    <xf numFmtId="166" fontId="31" fillId="15" borderId="0" xfId="1" applyNumberFormat="1" applyFont="1" applyFill="1" applyAlignment="1" applyProtection="1">
      <alignment vertical="center"/>
      <protection hidden="1"/>
    </xf>
    <xf numFmtId="0" fontId="31" fillId="15" borderId="0" xfId="0" applyFont="1" applyFill="1" applyAlignment="1" applyProtection="1">
      <alignment horizontal="right" vertical="center"/>
      <protection hidden="1"/>
    </xf>
    <xf numFmtId="0" fontId="31" fillId="0" borderId="0" xfId="0" applyFont="1" applyAlignment="1" applyProtection="1">
      <alignment vertical="center"/>
      <protection hidden="1"/>
    </xf>
    <xf numFmtId="0" fontId="33" fillId="15" borderId="0" xfId="0" applyFont="1" applyFill="1" applyProtection="1">
      <protection hidden="1"/>
    </xf>
    <xf numFmtId="0" fontId="34" fillId="18" borderId="0" xfId="0" applyFont="1" applyFill="1" applyAlignment="1" applyProtection="1">
      <alignment horizontal="left" vertical="center"/>
      <protection hidden="1"/>
    </xf>
    <xf numFmtId="0" fontId="34" fillId="15" borderId="0" xfId="0" applyFont="1" applyFill="1" applyProtection="1">
      <protection hidden="1"/>
    </xf>
    <xf numFmtId="0" fontId="32" fillId="16" borderId="0" xfId="0" applyFont="1" applyFill="1" applyAlignment="1" applyProtection="1">
      <alignment horizontal="center" vertical="center"/>
      <protection hidden="1"/>
    </xf>
    <xf numFmtId="166" fontId="32" fillId="8" borderId="36" xfId="1" applyNumberFormat="1" applyFont="1" applyFill="1" applyBorder="1" applyAlignment="1" applyProtection="1">
      <alignment horizontal="center" vertical="center" wrapText="1"/>
      <protection hidden="1"/>
    </xf>
    <xf numFmtId="166" fontId="32" fillId="8" borderId="0" xfId="1" applyNumberFormat="1" applyFont="1" applyFill="1" applyAlignment="1" applyProtection="1">
      <alignment horizontal="center" vertical="center" wrapText="1"/>
      <protection hidden="1"/>
    </xf>
    <xf numFmtId="0" fontId="32" fillId="9" borderId="36" xfId="0" applyFont="1" applyFill="1" applyBorder="1" applyAlignment="1" applyProtection="1">
      <alignment horizontal="center" vertical="center" wrapText="1"/>
      <protection hidden="1"/>
    </xf>
    <xf numFmtId="0" fontId="32" fillId="9" borderId="0" xfId="0" applyFont="1" applyFill="1" applyAlignment="1" applyProtection="1">
      <alignment horizontal="center" vertical="center" wrapText="1"/>
      <protection hidden="1"/>
    </xf>
    <xf numFmtId="0" fontId="33" fillId="15" borderId="0" xfId="0" applyFont="1" applyFill="1" applyAlignment="1" applyProtection="1">
      <alignment horizontal="center"/>
      <protection hidden="1"/>
    </xf>
    <xf numFmtId="0" fontId="32" fillId="3" borderId="0" xfId="5" applyFont="1" applyFill="1" applyAlignment="1" applyProtection="1">
      <alignment horizontal="center" vertical="center" wrapText="1"/>
      <protection hidden="1"/>
    </xf>
    <xf numFmtId="0" fontId="32" fillId="17" borderId="36" xfId="5" applyFont="1" applyFill="1" applyBorder="1" applyAlignment="1" applyProtection="1">
      <alignment horizontal="center" vertical="center" wrapText="1"/>
      <protection hidden="1"/>
    </xf>
    <xf numFmtId="0" fontId="32" fillId="17" borderId="0" xfId="5" applyFont="1" applyFill="1" applyAlignment="1" applyProtection="1">
      <alignment horizontal="center" vertical="center" wrapText="1"/>
      <protection hidden="1"/>
    </xf>
    <xf numFmtId="0" fontId="31" fillId="15" borderId="0" xfId="5" applyFont="1" applyFill="1" applyAlignment="1" applyProtection="1">
      <alignment vertical="center" wrapText="1"/>
      <protection hidden="1"/>
    </xf>
    <xf numFmtId="0" fontId="31" fillId="5" borderId="0" xfId="0" applyFont="1" applyFill="1" applyAlignment="1" applyProtection="1">
      <alignment horizontal="center" vertical="center" wrapText="1"/>
      <protection hidden="1"/>
    </xf>
    <xf numFmtId="0" fontId="33" fillId="5" borderId="0" xfId="0" applyFont="1" applyFill="1" applyAlignment="1" applyProtection="1">
      <alignment horizontal="center" vertical="center" wrapText="1"/>
      <protection hidden="1"/>
    </xf>
    <xf numFmtId="0" fontId="33" fillId="0" borderId="0" xfId="0" applyFont="1" applyProtection="1">
      <protection hidden="1"/>
    </xf>
    <xf numFmtId="0" fontId="34" fillId="2" borderId="0" xfId="0" applyFont="1" applyFill="1" applyAlignment="1" applyProtection="1">
      <alignment wrapText="1"/>
      <protection hidden="1"/>
    </xf>
    <xf numFmtId="0" fontId="34" fillId="15" borderId="0" xfId="0" applyFont="1" applyFill="1" applyAlignment="1" applyProtection="1">
      <alignment wrapText="1"/>
      <protection hidden="1"/>
    </xf>
    <xf numFmtId="166" fontId="34" fillId="2" borderId="0" xfId="0" applyNumberFormat="1" applyFont="1" applyFill="1" applyAlignment="1" applyProtection="1">
      <alignment wrapText="1"/>
      <protection hidden="1"/>
    </xf>
    <xf numFmtId="166" fontId="33" fillId="2" borderId="36" xfId="1" applyNumberFormat="1" applyFont="1" applyFill="1" applyBorder="1" applyProtection="1">
      <protection hidden="1"/>
    </xf>
    <xf numFmtId="166" fontId="33" fillId="2" borderId="0" xfId="1" applyNumberFormat="1" applyFont="1" applyFill="1" applyProtection="1">
      <protection hidden="1"/>
    </xf>
    <xf numFmtId="166" fontId="33" fillId="2" borderId="0" xfId="1" applyNumberFormat="1" applyFont="1" applyFill="1" applyAlignment="1" applyProtection="1">
      <protection hidden="1"/>
    </xf>
    <xf numFmtId="166" fontId="33" fillId="2" borderId="36" xfId="1" applyNumberFormat="1" applyFont="1" applyFill="1" applyBorder="1" applyAlignment="1" applyProtection="1">
      <alignment horizontal="right"/>
      <protection hidden="1"/>
    </xf>
    <xf numFmtId="166" fontId="33" fillId="2" borderId="0" xfId="1" applyNumberFormat="1" applyFont="1" applyFill="1" applyAlignment="1" applyProtection="1">
      <alignment horizontal="right"/>
      <protection hidden="1"/>
    </xf>
    <xf numFmtId="166" fontId="33" fillId="2" borderId="0" xfId="1" applyNumberFormat="1" applyFont="1" applyFill="1" applyBorder="1" applyAlignment="1" applyProtection="1">
      <alignment horizontal="right"/>
      <protection hidden="1"/>
    </xf>
    <xf numFmtId="1" fontId="33" fillId="15" borderId="0" xfId="0" applyNumberFormat="1" applyFont="1" applyFill="1" applyProtection="1">
      <protection hidden="1"/>
    </xf>
    <xf numFmtId="0" fontId="35" fillId="0" borderId="0" xfId="0" applyFont="1" applyProtection="1">
      <protection hidden="1"/>
    </xf>
    <xf numFmtId="0" fontId="35" fillId="15" borderId="0" xfId="0" applyFont="1" applyFill="1" applyProtection="1">
      <protection hidden="1"/>
    </xf>
    <xf numFmtId="166" fontId="35" fillId="0" borderId="0" xfId="0" applyNumberFormat="1" applyFont="1" applyProtection="1">
      <protection hidden="1"/>
    </xf>
    <xf numFmtId="166" fontId="33" fillId="0" borderId="36" xfId="1" applyNumberFormat="1" applyFont="1" applyBorder="1" applyProtection="1">
      <protection hidden="1"/>
    </xf>
    <xf numFmtId="166" fontId="33" fillId="0" borderId="0" xfId="1" applyNumberFormat="1" applyFont="1" applyProtection="1">
      <protection hidden="1"/>
    </xf>
    <xf numFmtId="166" fontId="33" fillId="0" borderId="0" xfId="1" applyNumberFormat="1" applyFont="1" applyAlignment="1" applyProtection="1">
      <protection hidden="1"/>
    </xf>
    <xf numFmtId="166" fontId="35" fillId="0" borderId="36" xfId="1" applyNumberFormat="1" applyFont="1" applyBorder="1" applyAlignment="1" applyProtection="1">
      <alignment horizontal="right"/>
      <protection hidden="1"/>
    </xf>
    <xf numFmtId="166" fontId="33" fillId="0" borderId="0" xfId="1" applyNumberFormat="1" applyFont="1" applyAlignment="1" applyProtection="1">
      <alignment horizontal="right" vertical="center"/>
      <protection hidden="1"/>
    </xf>
    <xf numFmtId="166" fontId="33" fillId="0" borderId="0" xfId="1" applyNumberFormat="1" applyFont="1" applyBorder="1" applyProtection="1">
      <protection hidden="1"/>
    </xf>
    <xf numFmtId="1" fontId="33" fillId="0" borderId="0" xfId="0" applyNumberFormat="1" applyFont="1" applyProtection="1">
      <protection hidden="1"/>
    </xf>
    <xf numFmtId="1" fontId="33" fillId="0" borderId="36" xfId="0" applyNumberFormat="1" applyFont="1" applyBorder="1" applyProtection="1">
      <protection hidden="1"/>
    </xf>
    <xf numFmtId="166" fontId="33" fillId="0" borderId="36" xfId="1" applyNumberFormat="1" applyFont="1" applyBorder="1" applyAlignment="1" applyProtection="1">
      <protection hidden="1"/>
    </xf>
    <xf numFmtId="0" fontId="33" fillId="0" borderId="0" xfId="7" applyFont="1" applyProtection="1">
      <protection hidden="1"/>
    </xf>
    <xf numFmtId="0" fontId="33" fillId="15" borderId="0" xfId="7" applyFont="1" applyFill="1" applyProtection="1">
      <protection hidden="1"/>
    </xf>
    <xf numFmtId="0" fontId="33" fillId="2" borderId="0" xfId="0" applyFont="1" applyFill="1" applyProtection="1">
      <protection hidden="1"/>
    </xf>
    <xf numFmtId="0" fontId="31" fillId="2" borderId="0" xfId="0" applyFont="1" applyFill="1" applyProtection="1">
      <protection hidden="1"/>
    </xf>
    <xf numFmtId="0" fontId="31" fillId="15" borderId="0" xfId="0" applyFont="1" applyFill="1" applyProtection="1">
      <protection hidden="1"/>
    </xf>
    <xf numFmtId="166" fontId="33" fillId="15" borderId="0" xfId="1" applyNumberFormat="1" applyFont="1" applyFill="1" applyProtection="1">
      <protection hidden="1"/>
    </xf>
    <xf numFmtId="166" fontId="33" fillId="15" borderId="0" xfId="1" applyNumberFormat="1" applyFont="1" applyFill="1" applyAlignment="1" applyProtection="1">
      <protection hidden="1"/>
    </xf>
    <xf numFmtId="0" fontId="33" fillId="15" borderId="0" xfId="0" applyFont="1" applyFill="1" applyAlignment="1" applyProtection="1">
      <alignment horizontal="right"/>
      <protection hidden="1"/>
    </xf>
    <xf numFmtId="0" fontId="33" fillId="0" borderId="0" xfId="0" applyFont="1" applyAlignment="1" applyProtection="1">
      <alignment horizontal="right"/>
      <protection hidden="1"/>
    </xf>
    <xf numFmtId="0" fontId="36" fillId="2" borderId="0" xfId="0" applyFont="1" applyFill="1" applyAlignment="1" applyProtection="1">
      <alignment vertical="center" wrapText="1"/>
      <protection hidden="1"/>
    </xf>
    <xf numFmtId="0" fontId="37" fillId="2" borderId="31" xfId="0" applyFont="1" applyFill="1" applyBorder="1" applyAlignment="1" applyProtection="1">
      <alignment horizontal="center" vertical="center"/>
      <protection hidden="1"/>
    </xf>
    <xf numFmtId="0" fontId="37" fillId="2" borderId="0" xfId="0" applyFont="1" applyFill="1" applyAlignment="1" applyProtection="1">
      <alignment horizontal="center" vertical="center"/>
      <protection hidden="1"/>
    </xf>
    <xf numFmtId="0" fontId="37" fillId="2"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6" fillId="11" borderId="2" xfId="0" applyFont="1" applyFill="1" applyBorder="1" applyAlignment="1" applyProtection="1">
      <alignment horizontal="right" vertical="center" wrapText="1"/>
      <protection hidden="1"/>
    </xf>
    <xf numFmtId="0" fontId="38" fillId="11" borderId="2" xfId="0" applyFont="1" applyFill="1" applyBorder="1" applyAlignment="1" applyProtection="1">
      <alignment horizontal="right" vertical="center"/>
      <protection hidden="1"/>
    </xf>
    <xf numFmtId="0" fontId="38" fillId="11" borderId="32" xfId="0" applyFont="1" applyFill="1" applyBorder="1" applyAlignment="1" applyProtection="1">
      <alignment horizontal="right" vertical="center"/>
      <protection hidden="1"/>
    </xf>
    <xf numFmtId="0" fontId="38" fillId="11" borderId="3" xfId="0" applyFont="1" applyFill="1" applyBorder="1" applyAlignment="1" applyProtection="1">
      <alignment horizontal="right" vertical="center"/>
      <protection hidden="1"/>
    </xf>
    <xf numFmtId="0" fontId="38" fillId="0" borderId="0" xfId="0" applyFont="1" applyAlignment="1" applyProtection="1">
      <alignment horizontal="right" vertical="center"/>
      <protection hidden="1"/>
    </xf>
    <xf numFmtId="0" fontId="36" fillId="0" borderId="0" xfId="0" applyFont="1" applyProtection="1">
      <protection hidden="1"/>
    </xf>
    <xf numFmtId="166" fontId="38" fillId="0" borderId="31" xfId="1" applyNumberFormat="1" applyFont="1" applyBorder="1" applyProtection="1">
      <protection hidden="1"/>
    </xf>
    <xf numFmtId="166" fontId="38" fillId="0" borderId="0" xfId="1" applyNumberFormat="1" applyFont="1" applyBorder="1" applyProtection="1">
      <protection hidden="1"/>
    </xf>
    <xf numFmtId="166" fontId="38" fillId="0" borderId="0" xfId="0" applyNumberFormat="1" applyFont="1" applyProtection="1">
      <protection hidden="1"/>
    </xf>
    <xf numFmtId="0" fontId="38" fillId="0" borderId="0" xfId="0" applyFont="1" applyProtection="1">
      <protection hidden="1"/>
    </xf>
    <xf numFmtId="0" fontId="36" fillId="2" borderId="0" xfId="0" applyFont="1" applyFill="1" applyAlignment="1" applyProtection="1">
      <alignment wrapText="1"/>
      <protection hidden="1"/>
    </xf>
    <xf numFmtId="0" fontId="38" fillId="2" borderId="31" xfId="0" applyFont="1" applyFill="1" applyBorder="1" applyProtection="1">
      <protection hidden="1"/>
    </xf>
    <xf numFmtId="0" fontId="38" fillId="2" borderId="0" xfId="0" applyFont="1" applyFill="1" applyProtection="1">
      <protection hidden="1"/>
    </xf>
    <xf numFmtId="0" fontId="39" fillId="0" borderId="0" xfId="0" applyFont="1" applyProtection="1">
      <protection hidden="1"/>
    </xf>
    <xf numFmtId="1" fontId="38" fillId="0" borderId="31" xfId="0" applyNumberFormat="1" applyFont="1" applyBorder="1" applyProtection="1">
      <protection hidden="1"/>
    </xf>
    <xf numFmtId="1" fontId="38" fillId="0" borderId="0" xfId="0" applyNumberFormat="1" applyFont="1" applyProtection="1">
      <protection hidden="1"/>
    </xf>
    <xf numFmtId="0" fontId="39" fillId="2" borderId="0" xfId="0" applyFont="1" applyFill="1" applyProtection="1">
      <protection hidden="1"/>
    </xf>
    <xf numFmtId="0" fontId="34" fillId="2" borderId="27" xfId="0" applyFont="1" applyFill="1" applyBorder="1" applyAlignment="1" applyProtection="1">
      <alignment vertical="center"/>
      <protection hidden="1"/>
    </xf>
    <xf numFmtId="171" fontId="34" fillId="2" borderId="27" xfId="1" applyNumberFormat="1" applyFont="1" applyFill="1" applyBorder="1" applyAlignment="1" applyProtection="1">
      <alignment horizontal="center" vertical="center" wrapText="1"/>
      <protection hidden="1"/>
    </xf>
    <xf numFmtId="170" fontId="34" fillId="2" borderId="27" xfId="0" applyNumberFormat="1" applyFont="1" applyFill="1" applyBorder="1" applyAlignment="1" applyProtection="1">
      <alignment horizontal="center" vertical="center" wrapText="1"/>
      <protection hidden="1"/>
    </xf>
    <xf numFmtId="2" fontId="34" fillId="2" borderId="27" xfId="0" applyNumberFormat="1" applyFont="1" applyFill="1" applyBorder="1" applyAlignment="1" applyProtection="1">
      <alignment horizontal="center" vertical="center"/>
      <protection hidden="1"/>
    </xf>
    <xf numFmtId="0" fontId="31" fillId="2" borderId="27" xfId="0" applyFont="1" applyFill="1" applyBorder="1" applyAlignment="1" applyProtection="1">
      <alignment horizontal="left" vertical="center"/>
      <protection hidden="1"/>
    </xf>
    <xf numFmtId="0" fontId="34" fillId="0" borderId="0" xfId="0" applyFont="1" applyAlignment="1" applyProtection="1">
      <alignment vertical="center"/>
      <protection hidden="1"/>
    </xf>
    <xf numFmtId="171" fontId="35" fillId="0" borderId="0" xfId="1" applyNumberFormat="1" applyFont="1" applyAlignment="1" applyProtection="1">
      <alignment horizontal="right"/>
      <protection hidden="1"/>
    </xf>
    <xf numFmtId="170" fontId="35" fillId="0" borderId="0" xfId="0" applyNumberFormat="1" applyFont="1" applyProtection="1">
      <protection hidden="1"/>
    </xf>
    <xf numFmtId="2" fontId="35" fillId="0" borderId="0" xfId="0" applyNumberFormat="1" applyFont="1" applyProtection="1">
      <protection hidden="1"/>
    </xf>
    <xf numFmtId="0" fontId="35" fillId="2" borderId="32" xfId="0" applyFont="1" applyFill="1" applyBorder="1" applyProtection="1">
      <protection hidden="1"/>
    </xf>
    <xf numFmtId="0" fontId="34" fillId="2" borderId="32" xfId="0" applyFont="1" applyFill="1" applyBorder="1" applyProtection="1">
      <protection hidden="1"/>
    </xf>
    <xf numFmtId="171" fontId="34" fillId="2" borderId="32" xfId="1" applyNumberFormat="1" applyFont="1" applyFill="1" applyBorder="1" applyAlignment="1" applyProtection="1">
      <alignment horizontal="right"/>
      <protection hidden="1"/>
    </xf>
    <xf numFmtId="170" fontId="34" fillId="2" borderId="32" xfId="0" applyNumberFormat="1" applyFont="1" applyFill="1" applyBorder="1" applyProtection="1">
      <protection hidden="1"/>
    </xf>
    <xf numFmtId="2" fontId="34" fillId="2" borderId="32" xfId="0" applyNumberFormat="1" applyFont="1" applyFill="1" applyBorder="1" applyProtection="1">
      <protection hidden="1"/>
    </xf>
    <xf numFmtId="1" fontId="35" fillId="0" borderId="0" xfId="0" applyNumberFormat="1" applyFont="1" applyProtection="1">
      <protection hidden="1"/>
    </xf>
    <xf numFmtId="0" fontId="33" fillId="4" borderId="0" xfId="0" applyFont="1" applyFill="1" applyProtection="1">
      <protection hidden="1"/>
    </xf>
    <xf numFmtId="0" fontId="34" fillId="7" borderId="16" xfId="0" applyFont="1" applyFill="1" applyBorder="1" applyAlignment="1" applyProtection="1">
      <alignment horizontal="center" vertical="center" wrapText="1"/>
      <protection hidden="1"/>
    </xf>
    <xf numFmtId="0" fontId="34" fillId="7" borderId="17" xfId="0" applyFont="1" applyFill="1" applyBorder="1" applyAlignment="1" applyProtection="1">
      <alignment horizontal="center" vertical="center" wrapText="1"/>
      <protection hidden="1"/>
    </xf>
    <xf numFmtId="0" fontId="34" fillId="6" borderId="12" xfId="0" applyFont="1" applyFill="1" applyBorder="1" applyAlignment="1" applyProtection="1">
      <alignment horizontal="center" vertical="center" wrapText="1"/>
      <protection hidden="1"/>
    </xf>
    <xf numFmtId="0" fontId="34" fillId="6" borderId="8" xfId="0" applyFont="1" applyFill="1" applyBorder="1" applyAlignment="1" applyProtection="1">
      <alignment horizontal="center" vertical="center" wrapText="1"/>
      <protection hidden="1"/>
    </xf>
    <xf numFmtId="0" fontId="34" fillId="6" borderId="38" xfId="0" applyFont="1" applyFill="1" applyBorder="1" applyAlignment="1" applyProtection="1">
      <alignment horizontal="center" vertical="center" wrapText="1"/>
      <protection hidden="1"/>
    </xf>
    <xf numFmtId="0" fontId="34" fillId="0" borderId="29" xfId="0" applyFont="1" applyBorder="1" applyAlignment="1" applyProtection="1">
      <alignment vertical="center"/>
      <protection hidden="1"/>
    </xf>
    <xf numFmtId="0" fontId="33" fillId="0" borderId="42" xfId="0" applyFont="1" applyBorder="1" applyProtection="1">
      <protection hidden="1"/>
    </xf>
    <xf numFmtId="0" fontId="31" fillId="0" borderId="1" xfId="0" applyFont="1" applyBorder="1" applyAlignment="1" applyProtection="1">
      <alignment horizontal="center" vertical="center" wrapText="1"/>
      <protection hidden="1"/>
    </xf>
    <xf numFmtId="0" fontId="34" fillId="0" borderId="1" xfId="0" applyFont="1" applyBorder="1" applyAlignment="1" applyProtection="1">
      <alignment horizontal="center" vertical="center" wrapText="1"/>
      <protection hidden="1"/>
    </xf>
    <xf numFmtId="2" fontId="31" fillId="0" borderId="1" xfId="0" quotePrefix="1" applyNumberFormat="1" applyFont="1" applyBorder="1" applyAlignment="1" applyProtection="1">
      <alignment horizontal="center" wrapText="1"/>
      <protection hidden="1"/>
    </xf>
    <xf numFmtId="2" fontId="31" fillId="0" borderId="6" xfId="0" quotePrefix="1" applyNumberFormat="1" applyFont="1" applyBorder="1" applyAlignment="1" applyProtection="1">
      <alignment horizontal="center" wrapText="1"/>
      <protection hidden="1"/>
    </xf>
    <xf numFmtId="0" fontId="31" fillId="0" borderId="24" xfId="0" applyFont="1" applyBorder="1" applyAlignment="1" applyProtection="1">
      <alignment horizontal="center" wrapText="1"/>
      <protection hidden="1"/>
    </xf>
    <xf numFmtId="0" fontId="35" fillId="0" borderId="29" xfId="0" applyFont="1" applyBorder="1" applyAlignment="1" applyProtection="1">
      <alignment vertical="center"/>
      <protection hidden="1"/>
    </xf>
    <xf numFmtId="9" fontId="35" fillId="7" borderId="16" xfId="0" applyNumberFormat="1" applyFont="1" applyFill="1" applyBorder="1" applyAlignment="1" applyProtection="1">
      <alignment horizontal="center" vertical="center" wrapText="1"/>
      <protection hidden="1"/>
    </xf>
    <xf numFmtId="9" fontId="35" fillId="7" borderId="17" xfId="0" applyNumberFormat="1" applyFont="1" applyFill="1" applyBorder="1" applyAlignment="1" applyProtection="1">
      <alignment horizontal="center" vertical="center" wrapText="1"/>
      <protection hidden="1"/>
    </xf>
    <xf numFmtId="0" fontId="35" fillId="6" borderId="12" xfId="0" applyFont="1" applyFill="1" applyBorder="1" applyAlignment="1" applyProtection="1">
      <alignment horizontal="center" vertical="center" wrapText="1"/>
      <protection hidden="1"/>
    </xf>
    <xf numFmtId="0" fontId="35" fillId="6" borderId="8" xfId="0" applyFont="1" applyFill="1" applyBorder="1" applyAlignment="1" applyProtection="1">
      <alignment horizontal="center" vertical="center" wrapText="1"/>
      <protection hidden="1"/>
    </xf>
    <xf numFmtId="1" fontId="35" fillId="6" borderId="38" xfId="0" applyNumberFormat="1" applyFont="1" applyFill="1" applyBorder="1" applyAlignment="1" applyProtection="1">
      <alignment horizontal="center" vertical="center" wrapText="1"/>
      <protection hidden="1"/>
    </xf>
    <xf numFmtId="166" fontId="33" fillId="0" borderId="42" xfId="1" applyNumberFormat="1" applyFont="1" applyBorder="1" applyAlignment="1" applyProtection="1">
      <alignment horizontal="center"/>
      <protection hidden="1"/>
    </xf>
    <xf numFmtId="1" fontId="33" fillId="0" borderId="1" xfId="0" applyNumberFormat="1" applyFont="1" applyBorder="1" applyProtection="1">
      <protection hidden="1"/>
    </xf>
    <xf numFmtId="166" fontId="33" fillId="0" borderId="1" xfId="0" applyNumberFormat="1" applyFont="1" applyBorder="1" applyProtection="1">
      <protection hidden="1"/>
    </xf>
    <xf numFmtId="167" fontId="33" fillId="0" borderId="1" xfId="0" applyNumberFormat="1" applyFont="1" applyBorder="1" applyAlignment="1" applyProtection="1">
      <alignment horizontal="center"/>
      <protection hidden="1"/>
    </xf>
    <xf numFmtId="2" fontId="33" fillId="0" borderId="1" xfId="0" applyNumberFormat="1" applyFont="1" applyBorder="1" applyAlignment="1" applyProtection="1">
      <alignment horizontal="center"/>
      <protection hidden="1"/>
    </xf>
    <xf numFmtId="167" fontId="33" fillId="0" borderId="24" xfId="0" applyNumberFormat="1" applyFont="1" applyBorder="1" applyProtection="1">
      <protection hidden="1"/>
    </xf>
    <xf numFmtId="9" fontId="35" fillId="6" borderId="12" xfId="0" applyNumberFormat="1" applyFont="1" applyFill="1" applyBorder="1" applyAlignment="1" applyProtection="1">
      <alignment horizontal="center" vertical="center" wrapText="1"/>
      <protection hidden="1"/>
    </xf>
    <xf numFmtId="9" fontId="35" fillId="6" borderId="8" xfId="0" applyNumberFormat="1" applyFont="1" applyFill="1" applyBorder="1" applyAlignment="1" applyProtection="1">
      <alignment horizontal="center" vertical="center" wrapText="1"/>
      <protection hidden="1"/>
    </xf>
    <xf numFmtId="9" fontId="35" fillId="6" borderId="38" xfId="0" applyNumberFormat="1" applyFont="1" applyFill="1" applyBorder="1" applyAlignment="1" applyProtection="1">
      <alignment horizontal="center" vertical="center" wrapText="1"/>
      <protection hidden="1"/>
    </xf>
    <xf numFmtId="166" fontId="33" fillId="0" borderId="42" xfId="0" applyNumberFormat="1" applyFont="1" applyBorder="1" applyProtection="1">
      <protection hidden="1"/>
    </xf>
    <xf numFmtId="0" fontId="33" fillId="0" borderId="1" xfId="0" applyFont="1" applyBorder="1" applyProtection="1">
      <protection hidden="1"/>
    </xf>
    <xf numFmtId="2" fontId="33" fillId="4" borderId="0" xfId="0" applyNumberFormat="1" applyFont="1" applyFill="1" applyProtection="1">
      <protection hidden="1"/>
    </xf>
    <xf numFmtId="168" fontId="33" fillId="0" borderId="24" xfId="0" applyNumberFormat="1" applyFont="1" applyBorder="1" applyProtection="1">
      <protection hidden="1"/>
    </xf>
    <xf numFmtId="0" fontId="33" fillId="0" borderId="29" xfId="0" applyFont="1" applyBorder="1" applyProtection="1">
      <protection hidden="1"/>
    </xf>
    <xf numFmtId="9" fontId="33" fillId="7" borderId="16" xfId="0" applyNumberFormat="1" applyFont="1" applyFill="1" applyBorder="1" applyAlignment="1" applyProtection="1">
      <alignment horizontal="center" vertical="center"/>
      <protection hidden="1"/>
    </xf>
    <xf numFmtId="9" fontId="33" fillId="7" borderId="17" xfId="0" applyNumberFormat="1" applyFont="1" applyFill="1" applyBorder="1" applyAlignment="1" applyProtection="1">
      <alignment horizontal="center" vertical="center"/>
      <protection hidden="1"/>
    </xf>
    <xf numFmtId="0" fontId="33" fillId="6" borderId="12" xfId="0" applyFont="1" applyFill="1" applyBorder="1" applyAlignment="1" applyProtection="1">
      <alignment horizontal="center" vertical="center"/>
      <protection hidden="1"/>
    </xf>
    <xf numFmtId="0" fontId="33" fillId="6" borderId="8" xfId="0" applyFont="1" applyFill="1" applyBorder="1" applyAlignment="1" applyProtection="1">
      <alignment horizontal="center" vertical="center"/>
      <protection hidden="1"/>
    </xf>
    <xf numFmtId="1" fontId="33" fillId="6" borderId="38" xfId="0" applyNumberFormat="1" applyFont="1" applyFill="1" applyBorder="1" applyAlignment="1" applyProtection="1">
      <alignment horizontal="center" vertical="center"/>
      <protection hidden="1"/>
    </xf>
    <xf numFmtId="166" fontId="33" fillId="0" borderId="42" xfId="1" applyNumberFormat="1" applyFont="1" applyBorder="1" applyProtection="1">
      <protection hidden="1"/>
    </xf>
    <xf numFmtId="166" fontId="33" fillId="0" borderId="1" xfId="0" applyNumberFormat="1" applyFont="1" applyBorder="1" applyAlignment="1" applyProtection="1">
      <alignment horizontal="left" indent="3"/>
      <protection hidden="1"/>
    </xf>
    <xf numFmtId="167" fontId="33" fillId="0" borderId="1" xfId="0" applyNumberFormat="1" applyFont="1" applyBorder="1" applyProtection="1">
      <protection hidden="1"/>
    </xf>
    <xf numFmtId="176" fontId="33" fillId="4" borderId="0" xfId="0" applyNumberFormat="1" applyFont="1" applyFill="1" applyProtection="1">
      <protection hidden="1"/>
    </xf>
    <xf numFmtId="0" fontId="33" fillId="0" borderId="30" xfId="0" applyFont="1" applyBorder="1" applyProtection="1">
      <protection hidden="1"/>
    </xf>
    <xf numFmtId="9" fontId="33" fillId="7" borderId="18" xfId="0" applyNumberFormat="1" applyFont="1" applyFill="1" applyBorder="1" applyAlignment="1" applyProtection="1">
      <alignment horizontal="center" vertical="center"/>
      <protection hidden="1"/>
    </xf>
    <xf numFmtId="9" fontId="33" fillId="7" borderId="19" xfId="0" applyNumberFormat="1" applyFont="1" applyFill="1" applyBorder="1" applyAlignment="1" applyProtection="1">
      <alignment horizontal="center" vertical="center"/>
      <protection hidden="1"/>
    </xf>
    <xf numFmtId="0" fontId="33" fillId="6" borderId="13" xfId="0" applyFont="1" applyFill="1" applyBorder="1" applyAlignment="1" applyProtection="1">
      <alignment horizontal="center" vertical="center"/>
      <protection hidden="1"/>
    </xf>
    <xf numFmtId="0" fontId="33" fillId="6" borderId="10" xfId="0" applyFont="1" applyFill="1" applyBorder="1" applyAlignment="1" applyProtection="1">
      <alignment horizontal="center" vertical="center"/>
      <protection hidden="1"/>
    </xf>
    <xf numFmtId="1" fontId="33" fillId="6" borderId="39" xfId="0" applyNumberFormat="1" applyFont="1" applyFill="1" applyBorder="1" applyAlignment="1" applyProtection="1">
      <alignment horizontal="center" vertical="center"/>
      <protection hidden="1"/>
    </xf>
    <xf numFmtId="166" fontId="33" fillId="0" borderId="43" xfId="1" applyNumberFormat="1" applyFont="1" applyBorder="1" applyProtection="1">
      <protection hidden="1"/>
    </xf>
    <xf numFmtId="0" fontId="33" fillId="0" borderId="25" xfId="0" applyFont="1" applyBorder="1" applyProtection="1">
      <protection hidden="1"/>
    </xf>
    <xf numFmtId="166" fontId="33" fillId="0" borderId="25" xfId="0" applyNumberFormat="1" applyFont="1" applyBorder="1" applyAlignment="1" applyProtection="1">
      <alignment horizontal="left" indent="3"/>
      <protection hidden="1"/>
    </xf>
    <xf numFmtId="167" fontId="33" fillId="0" borderId="25" xfId="0" applyNumberFormat="1" applyFont="1" applyBorder="1" applyProtection="1">
      <protection hidden="1"/>
    </xf>
    <xf numFmtId="2" fontId="33" fillId="0" borderId="25" xfId="0" applyNumberFormat="1" applyFont="1" applyBorder="1" applyAlignment="1" applyProtection="1">
      <alignment horizontal="center"/>
      <protection hidden="1"/>
    </xf>
    <xf numFmtId="167" fontId="33" fillId="0" borderId="26" xfId="0" applyNumberFormat="1" applyFont="1" applyBorder="1" applyProtection="1">
      <protection hidden="1"/>
    </xf>
    <xf numFmtId="0" fontId="31" fillId="4" borderId="0" xfId="0" applyFont="1" applyFill="1" applyAlignment="1" applyProtection="1">
      <alignment horizontal="right" vertical="center"/>
      <protection hidden="1"/>
    </xf>
    <xf numFmtId="0" fontId="33" fillId="4" borderId="6" xfId="0" applyFont="1" applyFill="1" applyBorder="1" applyAlignment="1" applyProtection="1">
      <alignment horizontal="center" vertical="center" wrapText="1"/>
      <protection hidden="1"/>
    </xf>
    <xf numFmtId="0" fontId="40" fillId="4" borderId="6" xfId="0" applyFont="1" applyFill="1" applyBorder="1" applyAlignment="1" applyProtection="1">
      <alignment horizontal="center" vertical="center" wrapText="1"/>
      <protection hidden="1"/>
    </xf>
    <xf numFmtId="0" fontId="40" fillId="4" borderId="40" xfId="0" applyFont="1" applyFill="1" applyBorder="1" applyAlignment="1" applyProtection="1">
      <alignment horizontal="center" vertical="center" wrapText="1"/>
      <protection hidden="1"/>
    </xf>
    <xf numFmtId="1" fontId="33" fillId="4" borderId="0" xfId="0" applyNumberFormat="1" applyFont="1" applyFill="1" applyAlignment="1" applyProtection="1">
      <alignment horizontal="center"/>
      <protection hidden="1"/>
    </xf>
    <xf numFmtId="0" fontId="33" fillId="4" borderId="0" xfId="0" applyFont="1" applyFill="1" applyAlignment="1" applyProtection="1">
      <alignment horizontal="center"/>
      <protection hidden="1"/>
    </xf>
    <xf numFmtId="166" fontId="33" fillId="4" borderId="0" xfId="0" applyNumberFormat="1" applyFont="1" applyFill="1" applyProtection="1">
      <protection hidden="1"/>
    </xf>
    <xf numFmtId="0" fontId="33" fillId="0" borderId="0" xfId="0" applyFont="1" applyAlignment="1" applyProtection="1">
      <alignment horizontal="center"/>
      <protection hidden="1"/>
    </xf>
    <xf numFmtId="0" fontId="17" fillId="21" borderId="0" xfId="0" applyFont="1" applyFill="1" applyAlignment="1" applyProtection="1">
      <alignment vertical="center"/>
      <protection hidden="1"/>
    </xf>
    <xf numFmtId="0" fontId="17" fillId="7" borderId="0" xfId="0" applyFont="1" applyFill="1" applyAlignment="1" applyProtection="1">
      <alignment vertical="center"/>
      <protection hidden="1"/>
    </xf>
    <xf numFmtId="0" fontId="17" fillId="14" borderId="0" xfId="0" applyFont="1" applyFill="1" applyAlignment="1" applyProtection="1">
      <alignment vertical="center"/>
      <protection hidden="1"/>
    </xf>
    <xf numFmtId="0" fontId="17" fillId="22" borderId="0" xfId="0" applyFont="1" applyFill="1" applyAlignment="1" applyProtection="1">
      <alignment vertical="center"/>
      <protection hidden="1"/>
    </xf>
    <xf numFmtId="0" fontId="0" fillId="4" borderId="0" xfId="0" applyFont="1" applyFill="1" applyProtection="1">
      <protection locked="0"/>
    </xf>
    <xf numFmtId="0" fontId="42" fillId="23" borderId="0" xfId="0" applyFont="1" applyFill="1" applyAlignment="1" applyProtection="1">
      <alignment vertical="center"/>
      <protection hidden="1"/>
    </xf>
    <xf numFmtId="0" fontId="0" fillId="23" borderId="0" xfId="0" applyFont="1" applyFill="1" applyAlignment="1" applyProtection="1">
      <alignment vertical="center"/>
      <protection locked="0"/>
    </xf>
    <xf numFmtId="0" fontId="42" fillId="23" borderId="0" xfId="0" applyFont="1" applyFill="1" applyAlignment="1" applyProtection="1">
      <alignment horizontal="left" vertical="center"/>
      <protection hidden="1"/>
    </xf>
    <xf numFmtId="0" fontId="0" fillId="4" borderId="0" xfId="0" applyFont="1" applyFill="1" applyAlignment="1" applyProtection="1">
      <alignment vertical="center"/>
      <protection locked="0"/>
    </xf>
    <xf numFmtId="0" fontId="0" fillId="21" borderId="1" xfId="0" applyFont="1" applyFill="1" applyBorder="1" applyAlignment="1" applyProtection="1">
      <alignment horizontal="left" vertical="center"/>
      <protection locked="0"/>
    </xf>
    <xf numFmtId="0" fontId="41" fillId="4" borderId="0" xfId="0" applyFont="1" applyFill="1" applyAlignment="1" applyProtection="1">
      <alignment horizontal="right"/>
      <protection hidden="1"/>
    </xf>
    <xf numFmtId="0" fontId="0" fillId="0" borderId="0" xfId="0" applyFont="1" applyAlignment="1" applyProtection="1">
      <alignment horizontal="right"/>
      <protection hidden="1"/>
    </xf>
    <xf numFmtId="37" fontId="0" fillId="7" borderId="5" xfId="0" applyNumberFormat="1" applyFont="1" applyFill="1" applyBorder="1" applyProtection="1">
      <protection hidden="1"/>
    </xf>
    <xf numFmtId="0" fontId="0" fillId="4" borderId="0" xfId="0" applyFont="1" applyFill="1" applyAlignment="1" applyProtection="1">
      <alignment horizontal="right"/>
      <protection locked="0"/>
    </xf>
    <xf numFmtId="169" fontId="0" fillId="4" borderId="0" xfId="0" applyNumberFormat="1" applyFont="1" applyFill="1" applyProtection="1">
      <protection locked="0"/>
    </xf>
    <xf numFmtId="0" fontId="0" fillId="4" borderId="0" xfId="0" applyFont="1" applyFill="1" applyAlignment="1" applyProtection="1">
      <alignment horizontal="right"/>
      <protection hidden="1"/>
    </xf>
    <xf numFmtId="166" fontId="0" fillId="7" borderId="5" xfId="1" applyNumberFormat="1" applyFont="1" applyFill="1" applyBorder="1" applyProtection="1">
      <protection hidden="1"/>
    </xf>
    <xf numFmtId="166" fontId="0" fillId="4" borderId="0" xfId="1" applyNumberFormat="1" applyFont="1" applyFill="1" applyProtection="1">
      <protection locked="0"/>
    </xf>
    <xf numFmtId="166" fontId="0" fillId="4" borderId="0" xfId="1" applyNumberFormat="1" applyFont="1" applyFill="1" applyBorder="1" applyProtection="1">
      <protection locked="0"/>
    </xf>
    <xf numFmtId="166" fontId="0" fillId="14" borderId="5" xfId="1" applyNumberFormat="1" applyFont="1" applyFill="1" applyBorder="1" applyProtection="1">
      <protection hidden="1"/>
    </xf>
    <xf numFmtId="166" fontId="0" fillId="14" borderId="5" xfId="0" applyNumberFormat="1" applyFont="1" applyFill="1" applyBorder="1" applyProtection="1">
      <protection hidden="1"/>
    </xf>
    <xf numFmtId="0" fontId="43" fillId="23" borderId="0" xfId="0" applyFont="1" applyFill="1" applyAlignment="1" applyProtection="1">
      <alignment vertical="center"/>
      <protection locked="0"/>
    </xf>
    <xf numFmtId="0" fontId="0" fillId="4" borderId="0" xfId="0" applyFont="1" applyFill="1" applyProtection="1">
      <protection hidden="1"/>
    </xf>
    <xf numFmtId="168" fontId="0" fillId="11" borderId="1" xfId="0" applyNumberFormat="1" applyFont="1" applyFill="1" applyBorder="1" applyProtection="1">
      <protection hidden="1"/>
    </xf>
    <xf numFmtId="168" fontId="0" fillId="4" borderId="0" xfId="0" applyNumberFormat="1" applyFont="1" applyFill="1" applyProtection="1">
      <protection locked="0"/>
    </xf>
    <xf numFmtId="168" fontId="0" fillId="11" borderId="1" xfId="0" applyNumberFormat="1" applyFont="1" applyFill="1" applyBorder="1" applyAlignment="1" applyProtection="1">
      <alignment horizontal="right" vertical="center"/>
      <protection hidden="1"/>
    </xf>
    <xf numFmtId="168" fontId="0" fillId="14" borderId="1" xfId="0" applyNumberFormat="1" applyFont="1" applyFill="1" applyBorder="1" applyProtection="1">
      <protection hidden="1"/>
    </xf>
    <xf numFmtId="0" fontId="0" fillId="4" borderId="0" xfId="0" applyFont="1" applyFill="1" applyAlignment="1" applyProtection="1">
      <alignment horizontal="left" indent="1"/>
      <protection hidden="1"/>
    </xf>
    <xf numFmtId="0" fontId="0" fillId="4" borderId="0" xfId="0" applyFont="1" applyFill="1" applyAlignment="1" applyProtection="1">
      <alignment horizontal="left" indent="1"/>
      <protection locked="0"/>
    </xf>
    <xf numFmtId="168" fontId="0" fillId="4" borderId="0" xfId="0" applyNumberFormat="1" applyFont="1" applyFill="1" applyBorder="1" applyProtection="1">
      <protection locked="0"/>
    </xf>
    <xf numFmtId="0" fontId="0" fillId="4" borderId="34" xfId="0" applyFont="1" applyFill="1" applyBorder="1" applyProtection="1">
      <protection locked="0"/>
    </xf>
    <xf numFmtId="168" fontId="0" fillId="14" borderId="1" xfId="0" quotePrefix="1" applyNumberFormat="1" applyFont="1" applyFill="1" applyBorder="1" applyProtection="1">
      <protection hidden="1"/>
    </xf>
    <xf numFmtId="0" fontId="0" fillId="0" borderId="0" xfId="0" applyFont="1" applyProtection="1">
      <protection locked="0"/>
    </xf>
    <xf numFmtId="0" fontId="42" fillId="23" borderId="0" xfId="0" applyFont="1" applyFill="1" applyAlignment="1" applyProtection="1">
      <alignment horizontal="right" vertical="center"/>
      <protection hidden="1"/>
    </xf>
    <xf numFmtId="0" fontId="42" fillId="4" borderId="0" xfId="0" applyFont="1" applyFill="1" applyAlignment="1" applyProtection="1">
      <alignment vertical="center"/>
      <protection locked="0"/>
    </xf>
    <xf numFmtId="0" fontId="42" fillId="4" borderId="0" xfId="0" applyFont="1" applyFill="1" applyAlignment="1" applyProtection="1">
      <alignment horizontal="right" vertical="center"/>
      <protection locked="0"/>
    </xf>
    <xf numFmtId="0" fontId="16" fillId="21" borderId="35" xfId="0" applyFont="1" applyFill="1" applyBorder="1" applyAlignment="1" applyProtection="1">
      <alignment horizontal="left" vertical="center"/>
      <protection locked="0"/>
    </xf>
    <xf numFmtId="0" fontId="0" fillId="4" borderId="0" xfId="0" applyFont="1" applyFill="1" applyAlignment="1" applyProtection="1">
      <alignment horizontal="right" vertical="center"/>
      <protection hidden="1"/>
    </xf>
    <xf numFmtId="166" fontId="0" fillId="11" borderId="1" xfId="1" applyNumberFormat="1" applyFont="1" applyFill="1" applyBorder="1" applyAlignment="1" applyProtection="1">
      <alignment vertical="center"/>
      <protection hidden="1"/>
    </xf>
    <xf numFmtId="0" fontId="0" fillId="4" borderId="0" xfId="0" applyFont="1" applyFill="1" applyAlignment="1" applyProtection="1">
      <alignment horizontal="right" vertical="center"/>
      <protection locked="0"/>
    </xf>
    <xf numFmtId="166" fontId="0" fillId="4" borderId="0" xfId="1" applyNumberFormat="1" applyFont="1" applyFill="1" applyAlignment="1" applyProtection="1">
      <alignment vertical="center"/>
      <protection locked="0"/>
    </xf>
    <xf numFmtId="166" fontId="0" fillId="4" borderId="0" xfId="1" applyNumberFormat="1" applyFont="1" applyFill="1" applyBorder="1" applyAlignment="1" applyProtection="1">
      <alignment vertical="center"/>
      <protection locked="0"/>
    </xf>
    <xf numFmtId="166" fontId="0" fillId="11" borderId="1" xfId="1" applyNumberFormat="1" applyFont="1" applyFill="1" applyBorder="1" applyAlignment="1" applyProtection="1">
      <alignment vertical="center"/>
      <protection locked="0"/>
    </xf>
    <xf numFmtId="0" fontId="44" fillId="4" borderId="0" xfId="0" applyFont="1" applyFill="1" applyAlignment="1" applyProtection="1">
      <alignment vertical="center"/>
      <protection hidden="1"/>
    </xf>
    <xf numFmtId="0" fontId="16" fillId="4" borderId="0" xfId="0" applyFont="1" applyFill="1" applyAlignment="1" applyProtection="1">
      <alignment vertical="center"/>
      <protection locked="0"/>
    </xf>
    <xf numFmtId="0" fontId="44" fillId="4" borderId="0" xfId="0" applyFont="1" applyFill="1" applyAlignment="1" applyProtection="1">
      <alignment horizontal="right" vertical="center"/>
      <protection locked="0"/>
    </xf>
    <xf numFmtId="0" fontId="44" fillId="4" borderId="0" xfId="0" applyFont="1" applyFill="1" applyAlignment="1" applyProtection="1">
      <alignment vertical="center"/>
      <protection locked="0"/>
    </xf>
    <xf numFmtId="0" fontId="0" fillId="11" borderId="1" xfId="0" applyFont="1" applyFill="1" applyBorder="1" applyAlignment="1" applyProtection="1">
      <alignment vertical="center"/>
      <protection hidden="1"/>
    </xf>
    <xf numFmtId="166" fontId="0" fillId="14" borderId="1" xfId="0" applyNumberFormat="1" applyFont="1" applyFill="1" applyBorder="1" applyAlignment="1" applyProtection="1">
      <alignment vertical="center"/>
      <protection hidden="1"/>
    </xf>
    <xf numFmtId="166" fontId="0" fillId="4" borderId="0" xfId="0" applyNumberFormat="1" applyFont="1" applyFill="1" applyAlignment="1" applyProtection="1">
      <alignment vertical="center"/>
      <protection locked="0"/>
    </xf>
    <xf numFmtId="172" fontId="0" fillId="22" borderId="1" xfId="3" applyNumberFormat="1" applyFont="1" applyFill="1" applyBorder="1" applyAlignment="1" applyProtection="1">
      <alignment vertical="center"/>
      <protection locked="0"/>
    </xf>
    <xf numFmtId="0" fontId="25" fillId="4" borderId="0" xfId="0" applyFont="1" applyFill="1" applyAlignment="1" applyProtection="1">
      <alignment vertical="center"/>
      <protection hidden="1"/>
    </xf>
    <xf numFmtId="0" fontId="25" fillId="4" borderId="0" xfId="0" applyFont="1" applyFill="1" applyAlignment="1" applyProtection="1">
      <alignment vertical="center"/>
      <protection locked="0"/>
    </xf>
    <xf numFmtId="9" fontId="0" fillId="22" borderId="1" xfId="0" applyNumberFormat="1" applyFont="1" applyFill="1" applyBorder="1" applyAlignment="1" applyProtection="1">
      <alignment vertical="center"/>
      <protection locked="0"/>
    </xf>
    <xf numFmtId="166" fontId="0" fillId="13" borderId="1" xfId="0" applyNumberFormat="1" applyFont="1" applyFill="1" applyBorder="1" applyAlignment="1" applyProtection="1">
      <alignment vertical="center"/>
      <protection hidden="1"/>
    </xf>
    <xf numFmtId="0" fontId="42" fillId="23" borderId="0" xfId="0" applyFont="1" applyFill="1" applyAlignment="1" applyProtection="1">
      <alignment vertical="center"/>
      <protection locked="0"/>
    </xf>
    <xf numFmtId="0" fontId="42" fillId="23" borderId="0" xfId="0" applyFont="1" applyFill="1" applyAlignment="1" applyProtection="1">
      <alignment horizontal="left" vertical="center"/>
      <protection locked="0"/>
    </xf>
    <xf numFmtId="173" fontId="0" fillId="11" borderId="1" xfId="0" applyNumberFormat="1" applyFont="1" applyFill="1" applyBorder="1" applyAlignment="1" applyProtection="1">
      <alignment vertical="center"/>
      <protection hidden="1"/>
    </xf>
    <xf numFmtId="168" fontId="0" fillId="11" borderId="1" xfId="0" applyNumberFormat="1" applyFont="1" applyFill="1" applyBorder="1" applyAlignment="1" applyProtection="1">
      <alignment vertical="center"/>
      <protection hidden="1"/>
    </xf>
    <xf numFmtId="174" fontId="0" fillId="14" borderId="1" xfId="0" applyNumberFormat="1" applyFont="1" applyFill="1" applyBorder="1" applyAlignment="1" applyProtection="1">
      <alignment vertical="center"/>
      <protection hidden="1"/>
    </xf>
    <xf numFmtId="164" fontId="0" fillId="11" borderId="1" xfId="0" applyNumberFormat="1" applyFont="1" applyFill="1" applyBorder="1" applyAlignment="1" applyProtection="1">
      <alignment vertical="center"/>
      <protection hidden="1"/>
    </xf>
    <xf numFmtId="164" fontId="0" fillId="4" borderId="0" xfId="0" applyNumberFormat="1" applyFont="1" applyFill="1" applyAlignment="1" applyProtection="1">
      <alignment vertical="center"/>
      <protection locked="0"/>
    </xf>
    <xf numFmtId="0" fontId="42" fillId="23" borderId="0" xfId="0" applyFont="1" applyFill="1" applyAlignment="1" applyProtection="1">
      <alignment horizontal="right" vertical="center"/>
      <protection locked="0"/>
    </xf>
    <xf numFmtId="168" fontId="0" fillId="14" borderId="1" xfId="0" applyNumberFormat="1" applyFont="1" applyFill="1" applyBorder="1" applyAlignment="1" applyProtection="1">
      <alignment vertical="center"/>
      <protection hidden="1"/>
    </xf>
    <xf numFmtId="0" fontId="41" fillId="4" borderId="0" xfId="0" applyFont="1" applyFill="1" applyAlignment="1" applyProtection="1">
      <alignment horizontal="right" vertical="center"/>
      <protection hidden="1"/>
    </xf>
    <xf numFmtId="168" fontId="0" fillId="4" borderId="0" xfId="0" applyNumberFormat="1" applyFont="1" applyFill="1" applyAlignment="1" applyProtection="1">
      <alignment vertical="center"/>
      <protection locked="0"/>
    </xf>
    <xf numFmtId="168" fontId="25" fillId="14" borderId="1" xfId="0" applyNumberFormat="1" applyFont="1" applyFill="1" applyBorder="1" applyAlignment="1" applyProtection="1">
      <alignment vertical="center"/>
      <protection hidden="1"/>
    </xf>
    <xf numFmtId="0" fontId="0" fillId="0" borderId="0" xfId="0" applyFont="1" applyAlignment="1" applyProtection="1">
      <alignment vertical="center"/>
      <protection locked="0"/>
    </xf>
    <xf numFmtId="0" fontId="0" fillId="4" borderId="0" xfId="0" applyFont="1" applyFill="1" applyAlignment="1" applyProtection="1">
      <alignment horizontal="left" vertical="center"/>
      <protection locked="0"/>
    </xf>
    <xf numFmtId="0" fontId="0" fillId="23" borderId="0" xfId="0" applyFont="1" applyFill="1" applyAlignment="1" applyProtection="1">
      <alignment horizontal="left" vertical="center"/>
      <protection locked="0"/>
    </xf>
    <xf numFmtId="0" fontId="43" fillId="23" borderId="0" xfId="0" applyFont="1" applyFill="1" applyAlignment="1" applyProtection="1">
      <alignment horizontal="left" vertical="center"/>
      <protection locked="0"/>
    </xf>
    <xf numFmtId="0" fontId="16" fillId="4" borderId="0" xfId="0" applyFont="1" applyFill="1" applyAlignment="1" applyProtection="1">
      <alignment horizontal="left" vertical="center"/>
      <protection locked="0"/>
    </xf>
    <xf numFmtId="3" fontId="0" fillId="4" borderId="0" xfId="0" applyNumberFormat="1" applyFont="1" applyFill="1" applyAlignment="1" applyProtection="1">
      <alignment horizontal="left" vertical="center"/>
      <protection hidden="1"/>
    </xf>
    <xf numFmtId="169" fontId="0" fillId="22" borderId="1" xfId="0" applyNumberFormat="1" applyFont="1" applyFill="1" applyBorder="1" applyAlignment="1" applyProtection="1">
      <alignment horizontal="right" vertical="center"/>
      <protection locked="0"/>
    </xf>
    <xf numFmtId="169" fontId="0" fillId="4" borderId="0" xfId="0" applyNumberFormat="1" applyFont="1" applyFill="1" applyAlignment="1" applyProtection="1">
      <alignment horizontal="right" vertical="center"/>
      <protection locked="0"/>
    </xf>
    <xf numFmtId="0" fontId="0" fillId="0" borderId="0" xfId="0" applyFont="1" applyAlignment="1" applyProtection="1">
      <alignment horizontal="left" vertical="center"/>
      <protection locked="0"/>
    </xf>
    <xf numFmtId="166" fontId="0" fillId="22" borderId="5" xfId="1" applyNumberFormat="1" applyFont="1" applyFill="1" applyBorder="1" applyProtection="1">
      <protection locked="0" hidden="1"/>
    </xf>
    <xf numFmtId="0" fontId="21" fillId="4" borderId="0" xfId="0" quotePrefix="1" applyFont="1" applyFill="1" applyAlignment="1" applyProtection="1">
      <alignment horizontal="left" vertical="center"/>
      <protection hidden="1"/>
    </xf>
    <xf numFmtId="0" fontId="9" fillId="3" borderId="0" xfId="0" applyFont="1" applyFill="1" applyAlignment="1">
      <alignment horizontal="center" vertical="center" wrapText="1"/>
    </xf>
    <xf numFmtId="0" fontId="4" fillId="2" borderId="0" xfId="0" applyFont="1" applyFill="1" applyAlignment="1">
      <alignment horizontal="left" vertical="center" wrapText="1"/>
    </xf>
    <xf numFmtId="0" fontId="9" fillId="9" borderId="0" xfId="0" applyFont="1" applyFill="1" applyAlignment="1">
      <alignment horizontal="center" vertical="center"/>
    </xf>
    <xf numFmtId="0" fontId="9" fillId="19" borderId="0" xfId="0" applyFont="1" applyFill="1" applyAlignment="1">
      <alignment horizontal="center" vertical="center" wrapText="1"/>
    </xf>
    <xf numFmtId="0" fontId="9" fillId="12" borderId="0" xfId="0" applyFont="1" applyFill="1" applyAlignment="1">
      <alignment horizontal="center" vertical="center"/>
    </xf>
    <xf numFmtId="0" fontId="32" fillId="12" borderId="31" xfId="0" applyFont="1" applyFill="1" applyBorder="1" applyAlignment="1">
      <alignment horizontal="center" vertical="center"/>
    </xf>
    <xf numFmtId="0" fontId="32" fillId="12" borderId="34" xfId="0" applyFont="1" applyFill="1" applyBorder="1" applyAlignment="1">
      <alignment horizontal="center" vertical="center"/>
    </xf>
    <xf numFmtId="0" fontId="32" fillId="8" borderId="33" xfId="0" applyFont="1" applyFill="1" applyBorder="1" applyAlignment="1">
      <alignment horizontal="center" vertical="center" wrapText="1"/>
    </xf>
    <xf numFmtId="0" fontId="32" fillId="8" borderId="6" xfId="0" applyFont="1" applyFill="1" applyBorder="1" applyAlignment="1">
      <alignment horizontal="center" vertical="center" wrapText="1"/>
    </xf>
    <xf numFmtId="0" fontId="32" fillId="9" borderId="31" xfId="0" applyFont="1" applyFill="1" applyBorder="1" applyAlignment="1">
      <alignment horizontal="center" vertical="center"/>
    </xf>
    <xf numFmtId="0" fontId="32" fillId="9" borderId="34" xfId="0" applyFont="1" applyFill="1" applyBorder="1" applyAlignment="1">
      <alignment horizontal="center" vertical="center"/>
    </xf>
    <xf numFmtId="0" fontId="32" fillId="20" borderId="0" xfId="0" applyFont="1" applyFill="1" applyAlignment="1">
      <alignment horizontal="center" vertical="center"/>
    </xf>
    <xf numFmtId="0" fontId="36" fillId="2" borderId="0" xfId="0" applyFont="1" applyFill="1" applyAlignment="1" applyProtection="1">
      <alignment horizontal="left" vertical="center" wrapText="1"/>
      <protection hidden="1"/>
    </xf>
    <xf numFmtId="0" fontId="34" fillId="10" borderId="28" xfId="0" applyFont="1" applyFill="1" applyBorder="1" applyAlignment="1" applyProtection="1">
      <alignment horizontal="center" vertical="center"/>
      <protection hidden="1"/>
    </xf>
    <xf numFmtId="0" fontId="34" fillId="10" borderId="29" xfId="0" applyFont="1" applyFill="1" applyBorder="1" applyAlignment="1" applyProtection="1">
      <alignment horizontal="center" vertical="center"/>
      <protection hidden="1"/>
    </xf>
    <xf numFmtId="0" fontId="31" fillId="10" borderId="22" xfId="0" applyFont="1" applyFill="1" applyBorder="1" applyAlignment="1" applyProtection="1">
      <alignment horizontal="center" vertical="center" wrapText="1"/>
      <protection hidden="1"/>
    </xf>
    <xf numFmtId="0" fontId="31" fillId="10" borderId="23" xfId="0" applyFont="1" applyFill="1" applyBorder="1" applyAlignment="1" applyProtection="1">
      <alignment horizontal="center" vertical="center" wrapText="1"/>
      <protection hidden="1"/>
    </xf>
    <xf numFmtId="0" fontId="31" fillId="6" borderId="11" xfId="0" applyFont="1" applyFill="1" applyBorder="1" applyAlignment="1" applyProtection="1">
      <alignment horizontal="center" vertical="center"/>
      <protection hidden="1"/>
    </xf>
    <xf numFmtId="0" fontId="31" fillId="6" borderId="9" xfId="0" applyFont="1" applyFill="1" applyBorder="1" applyAlignment="1" applyProtection="1">
      <alignment horizontal="center" vertical="center"/>
      <protection hidden="1"/>
    </xf>
    <xf numFmtId="0" fontId="31" fillId="6" borderId="37" xfId="0" applyFont="1" applyFill="1" applyBorder="1" applyAlignment="1" applyProtection="1">
      <alignment horizontal="center" vertical="center"/>
      <protection hidden="1"/>
    </xf>
    <xf numFmtId="2" fontId="31" fillId="10" borderId="20" xfId="0" quotePrefix="1" applyNumberFormat="1" applyFont="1" applyFill="1" applyBorder="1" applyAlignment="1" applyProtection="1">
      <alignment horizontal="center" vertical="center" wrapText="1"/>
      <protection hidden="1"/>
    </xf>
    <xf numFmtId="2" fontId="31" fillId="10" borderId="1" xfId="0" quotePrefix="1" applyNumberFormat="1" applyFont="1" applyFill="1" applyBorder="1" applyAlignment="1" applyProtection="1">
      <alignment horizontal="center" vertical="center" wrapText="1"/>
      <protection hidden="1"/>
    </xf>
    <xf numFmtId="0" fontId="40" fillId="7" borderId="4" xfId="0" applyFont="1" applyFill="1" applyBorder="1" applyAlignment="1" applyProtection="1">
      <alignment horizontal="center" vertical="center" wrapText="1"/>
      <protection hidden="1"/>
    </xf>
    <xf numFmtId="0" fontId="40" fillId="7" borderId="7" xfId="0" applyFont="1" applyFill="1" applyBorder="1" applyAlignment="1" applyProtection="1">
      <alignment horizontal="center" vertical="center" wrapText="1"/>
      <protection hidden="1"/>
    </xf>
    <xf numFmtId="0" fontId="40" fillId="6" borderId="4" xfId="0" applyFont="1" applyFill="1" applyBorder="1" applyAlignment="1" applyProtection="1">
      <alignment horizontal="center" vertical="center" wrapText="1"/>
      <protection hidden="1"/>
    </xf>
    <xf numFmtId="0" fontId="40" fillId="6" borderId="27" xfId="0" applyFont="1" applyFill="1" applyBorder="1" applyAlignment="1" applyProtection="1">
      <alignment horizontal="center" vertical="center" wrapText="1"/>
      <protection hidden="1"/>
    </xf>
    <xf numFmtId="0" fontId="40" fillId="6" borderId="7" xfId="0" applyFont="1" applyFill="1" applyBorder="1" applyAlignment="1" applyProtection="1">
      <alignment horizontal="center" vertical="center" wrapText="1"/>
      <protection hidden="1"/>
    </xf>
    <xf numFmtId="0" fontId="40" fillId="4" borderId="4" xfId="0" applyFont="1" applyFill="1" applyBorder="1" applyAlignment="1" applyProtection="1">
      <alignment horizontal="center" vertical="center" wrapText="1"/>
      <protection hidden="1"/>
    </xf>
    <xf numFmtId="0" fontId="40" fillId="4" borderId="7" xfId="0" applyFont="1" applyFill="1" applyBorder="1" applyAlignment="1" applyProtection="1">
      <alignment horizontal="center" vertical="center" wrapText="1"/>
      <protection hidden="1"/>
    </xf>
    <xf numFmtId="0" fontId="31" fillId="10" borderId="41" xfId="0" applyFont="1" applyFill="1" applyBorder="1" applyAlignment="1" applyProtection="1">
      <alignment horizontal="center" vertical="center" wrapText="1"/>
      <protection hidden="1"/>
    </xf>
    <xf numFmtId="0" fontId="31" fillId="10" borderId="20" xfId="0" applyFont="1" applyFill="1" applyBorder="1" applyAlignment="1" applyProtection="1">
      <alignment horizontal="center" vertical="center" wrapText="1"/>
      <protection hidden="1"/>
    </xf>
    <xf numFmtId="0" fontId="31" fillId="10" borderId="42" xfId="0" applyFont="1" applyFill="1" applyBorder="1" applyAlignment="1" applyProtection="1">
      <alignment horizontal="center" vertical="center" wrapText="1"/>
      <protection hidden="1"/>
    </xf>
    <xf numFmtId="0" fontId="31" fillId="10" borderId="1" xfId="0" applyFont="1" applyFill="1" applyBorder="1" applyAlignment="1" applyProtection="1">
      <alignment horizontal="center" vertical="center" wrapText="1"/>
      <protection hidden="1"/>
    </xf>
    <xf numFmtId="0" fontId="34" fillId="10" borderId="20" xfId="0" applyFont="1" applyFill="1" applyBorder="1" applyAlignment="1" applyProtection="1">
      <alignment horizontal="center" vertical="center" wrapText="1"/>
      <protection hidden="1"/>
    </xf>
    <xf numFmtId="0" fontId="34" fillId="10" borderId="1" xfId="0" applyFont="1" applyFill="1" applyBorder="1" applyAlignment="1" applyProtection="1">
      <alignment horizontal="center" vertical="center" wrapText="1"/>
      <protection hidden="1"/>
    </xf>
    <xf numFmtId="2" fontId="31" fillId="10" borderId="21" xfId="0" quotePrefix="1" applyNumberFormat="1" applyFont="1" applyFill="1" applyBorder="1" applyAlignment="1" applyProtection="1">
      <alignment horizontal="center" vertical="center" wrapText="1"/>
      <protection hidden="1"/>
    </xf>
    <xf numFmtId="2" fontId="31" fillId="10" borderId="2" xfId="0" quotePrefix="1" applyNumberFormat="1" applyFont="1" applyFill="1" applyBorder="1" applyAlignment="1" applyProtection="1">
      <alignment horizontal="center" vertical="center" wrapText="1"/>
      <protection hidden="1"/>
    </xf>
    <xf numFmtId="0" fontId="34" fillId="7" borderId="14" xfId="0" applyFont="1" applyFill="1" applyBorder="1" applyAlignment="1" applyProtection="1">
      <alignment horizontal="center" vertical="center" wrapText="1"/>
      <protection hidden="1"/>
    </xf>
    <xf numFmtId="0" fontId="34" fillId="7" borderId="15" xfId="0" applyFont="1" applyFill="1" applyBorder="1" applyAlignment="1" applyProtection="1">
      <alignment horizontal="center" vertical="center" wrapText="1"/>
      <protection hidden="1"/>
    </xf>
  </cellXfs>
  <cellStyles count="8">
    <cellStyle name="Comma" xfId="1" builtinId="3"/>
    <cellStyle name="Normal" xfId="0" builtinId="0"/>
    <cellStyle name="Normal 2" xfId="5" xr:uid="{DB5342BB-033F-4647-90B8-67388976B704}"/>
    <cellStyle name="Normal 2 2" xfId="2" xr:uid="{39A69755-25BC-3441-AE80-914DF7A4F713}"/>
    <cellStyle name="Normal 2 3" xfId="6" xr:uid="{C9D0FBD7-A3CD-F94C-871D-824811D0AB31}"/>
    <cellStyle name="Normal 7" xfId="7" xr:uid="{F25A6517-484B-B34A-9F59-DF1940613275}"/>
    <cellStyle name="Normal_Sheet1" xfId="4" xr:uid="{B9B7917B-2A39-9947-AA2F-F81CE25FC953}"/>
    <cellStyle name="Percent" xfId="3" builtinId="5"/>
  </cellStyles>
  <dxfs count="3">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2.xml.rels><?xml version="1.0" encoding="UTF-8" standalone="yes"?>
<Relationships xmlns="http://schemas.openxmlformats.org/package/2006/relationships"><Relationship Id="rId2" Type="http://schemas.openxmlformats.org/officeDocument/2006/relationships/hyperlink" Target="#'B. Violence against staff'!A1"/><Relationship Id="rId1" Type="http://schemas.openxmlformats.org/officeDocument/2006/relationships/hyperlink" Target="#'A. Community violence'!A1"/></Relationships>
</file>

<file path=xl/drawings/drawing1.xml><?xml version="1.0" encoding="utf-8"?>
<xdr:wsDr xmlns:xdr="http://schemas.openxmlformats.org/drawingml/2006/spreadsheetDrawing" xmlns:a="http://schemas.openxmlformats.org/drawingml/2006/main">
  <xdr:twoCellAnchor>
    <xdr:from>
      <xdr:col>0</xdr:col>
      <xdr:colOff>504825</xdr:colOff>
      <xdr:row>1</xdr:row>
      <xdr:rowOff>9525</xdr:rowOff>
    </xdr:from>
    <xdr:to>
      <xdr:col>3</xdr:col>
      <xdr:colOff>444500</xdr:colOff>
      <xdr:row>5</xdr:row>
      <xdr:rowOff>0</xdr:rowOff>
    </xdr:to>
    <xdr:sp macro="" textlink="">
      <xdr:nvSpPr>
        <xdr:cNvPr id="2598" name="TextBox 1">
          <a:extLst>
            <a:ext uri="{FF2B5EF4-FFF2-40B4-BE49-F238E27FC236}">
              <a16:creationId xmlns:a16="http://schemas.microsoft.com/office/drawing/2014/main" id="{6983F05A-1E37-1235-F7E8-4488C5FABA58}"/>
            </a:ext>
          </a:extLst>
        </xdr:cNvPr>
        <xdr:cNvSpPr txBox="1"/>
      </xdr:nvSpPr>
      <xdr:spPr>
        <a:xfrm>
          <a:off x="504825" y="212725"/>
          <a:ext cx="10277475" cy="803275"/>
        </a:xfrm>
        <a:prstGeom prst="rect">
          <a:avLst/>
        </a:prstGeom>
        <a:solidFill>
          <a:schemeClr val="tx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GB" sz="3200">
              <a:solidFill>
                <a:schemeClr val="bg1"/>
              </a:solidFill>
              <a:latin typeface="Aptos ExtraBold" panose="020B0004020202020204" pitchFamily="34" charset="0"/>
            </a:rPr>
            <a:t>Costs of Violence to the NHS in England in 2021/2022</a:t>
          </a:r>
        </a:p>
      </xdr:txBody>
    </xdr:sp>
    <xdr:clientData/>
  </xdr:twoCellAnchor>
  <xdr:twoCellAnchor>
    <xdr:from>
      <xdr:col>0</xdr:col>
      <xdr:colOff>504825</xdr:colOff>
      <xdr:row>5</xdr:row>
      <xdr:rowOff>142875</xdr:rowOff>
    </xdr:from>
    <xdr:to>
      <xdr:col>2</xdr:col>
      <xdr:colOff>248250</xdr:colOff>
      <xdr:row>8</xdr:row>
      <xdr:rowOff>104775</xdr:rowOff>
    </xdr:to>
    <xdr:sp macro="" textlink="">
      <xdr:nvSpPr>
        <xdr:cNvPr id="2597" name="TextBox 2">
          <a:extLst>
            <a:ext uri="{FF2B5EF4-FFF2-40B4-BE49-F238E27FC236}">
              <a16:creationId xmlns:a16="http://schemas.microsoft.com/office/drawing/2014/main" id="{7426AB85-3CD2-99F1-39D0-6E5B1A0DE24E}"/>
            </a:ext>
          </a:extLst>
        </xdr:cNvPr>
        <xdr:cNvSpPr txBox="1"/>
      </xdr:nvSpPr>
      <xdr:spPr>
        <a:xfrm>
          <a:off x="504825" y="1143000"/>
          <a:ext cx="10440000" cy="561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3200">
              <a:latin typeface="+mj-lt"/>
            </a:rPr>
            <a:t>Costing</a:t>
          </a:r>
          <a:r>
            <a:rPr lang="en-GB" sz="3200" baseline="0">
              <a:latin typeface="+mj-lt"/>
            </a:rPr>
            <a:t> Tool</a:t>
          </a:r>
          <a:endParaRPr lang="en-GB" sz="3200">
            <a:latin typeface="+mj-lt"/>
          </a:endParaRPr>
        </a:p>
      </xdr:txBody>
    </xdr:sp>
    <xdr:clientData/>
  </xdr:twoCellAnchor>
  <xdr:twoCellAnchor>
    <xdr:from>
      <xdr:col>0</xdr:col>
      <xdr:colOff>504825</xdr:colOff>
      <xdr:row>11</xdr:row>
      <xdr:rowOff>161925</xdr:rowOff>
    </xdr:from>
    <xdr:to>
      <xdr:col>3</xdr:col>
      <xdr:colOff>444500</xdr:colOff>
      <xdr:row>23</xdr:row>
      <xdr:rowOff>152400</xdr:rowOff>
    </xdr:to>
    <xdr:sp macro="" textlink="">
      <xdr:nvSpPr>
        <xdr:cNvPr id="2595" name="TextBox 3">
          <a:extLst>
            <a:ext uri="{FF2B5EF4-FFF2-40B4-BE49-F238E27FC236}">
              <a16:creationId xmlns:a16="http://schemas.microsoft.com/office/drawing/2014/main" id="{3D77C7A8-FEF9-7B84-1E01-4C65865191E5}"/>
            </a:ext>
          </a:extLst>
        </xdr:cNvPr>
        <xdr:cNvSpPr txBox="1"/>
      </xdr:nvSpPr>
      <xdr:spPr>
        <a:xfrm>
          <a:off x="504825" y="2397125"/>
          <a:ext cx="10277475" cy="3343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GB" sz="1400"/>
            <a:t>Major economic</a:t>
          </a:r>
          <a:r>
            <a:rPr lang="en-GB" sz="1400" baseline="0"/>
            <a:t> costs are imposed on the health system by violence as it both increases the demand for healthcare to treat the physical and emotional injuries from violence incidents and threatens the safety, health, and wellbeing of healthcare workers.</a:t>
          </a:r>
        </a:p>
        <a:p>
          <a:endParaRPr lang="en-GB" sz="1400" baseline="0"/>
        </a:p>
        <a:p>
          <a:r>
            <a:rPr lang="en-GB" sz="1400" baseline="0"/>
            <a:t>This costing tool has been developed to help Integrated Care Systems to identify the costs of violence to the health system in their region.</a:t>
          </a:r>
        </a:p>
        <a:p>
          <a:endParaRPr lang="en-GB" sz="1400" baseline="0"/>
        </a:p>
        <a:p>
          <a:r>
            <a:rPr lang="en-GB" sz="1400" baseline="0"/>
            <a:t>Please note </a:t>
          </a:r>
          <a:r>
            <a:rPr lang="en-GB" sz="1400" baseline="0">
              <a:latin typeface="Aptos" panose="020B0004020202020204" pitchFamily="34" charset="0"/>
            </a:rPr>
            <a:t>that</a:t>
          </a:r>
          <a:r>
            <a:rPr lang="en-GB" sz="1400" baseline="0"/>
            <a:t> the tool does not identify the potential cost savings that would accrue from preventing violence. This costing tool demonstrates the 'size of the problem' occurring from violence and should be used alongside other data and evidence to build awareness and guide opportunities for greater engagement in violence prevention across the health system.</a:t>
          </a:r>
        </a:p>
        <a:p>
          <a:endParaRPr lang="en-GB" sz="1400" baseline="0"/>
        </a:p>
        <a:p>
          <a:r>
            <a:rPr lang="en-GB" sz="1400"/>
            <a:t>Please see the accompanying report ('Costs of violence to the NHS in England in 2021/22' by Jones &amp; Quigg, 2024) for the full details of the methods used to develop the tool,</a:t>
          </a:r>
          <a:r>
            <a:rPr lang="en-GB" sz="1400" baseline="0"/>
            <a:t> and the limitations and assumptions of the data used to underpin the model.</a:t>
          </a:r>
        </a:p>
        <a:p>
          <a:endParaRPr lang="en-GB" sz="1400" baseline="0"/>
        </a:p>
        <a:p>
          <a:r>
            <a:rPr lang="en-GB" sz="1400" baseline="0"/>
            <a:t>Since 2021, providers of NHS services must have regard to the national Violence Prevention and Reduction (VPR) standard. We therefore recommend that users are aware of the current status of their organisation against the VPR standard prior to using the costing tool.</a:t>
          </a:r>
          <a:endParaRPr lang="en-GB" sz="1400"/>
        </a:p>
      </xdr:txBody>
    </xdr:sp>
    <xdr:clientData/>
  </xdr:twoCellAnchor>
  <xdr:twoCellAnchor>
    <xdr:from>
      <xdr:col>0</xdr:col>
      <xdr:colOff>504825</xdr:colOff>
      <xdr:row>9</xdr:row>
      <xdr:rowOff>76200</xdr:rowOff>
    </xdr:from>
    <xdr:to>
      <xdr:col>3</xdr:col>
      <xdr:colOff>444500</xdr:colOff>
      <xdr:row>11</xdr:row>
      <xdr:rowOff>28575</xdr:rowOff>
    </xdr:to>
    <xdr:sp macro="" textlink="">
      <xdr:nvSpPr>
        <xdr:cNvPr id="2596" name="TextBox 4">
          <a:extLst>
            <a:ext uri="{FF2B5EF4-FFF2-40B4-BE49-F238E27FC236}">
              <a16:creationId xmlns:a16="http://schemas.microsoft.com/office/drawing/2014/main" id="{A41C5B7D-E74F-A0F0-1E28-583E2C778A86}"/>
            </a:ext>
          </a:extLst>
        </xdr:cNvPr>
        <xdr:cNvSpPr txBox="1"/>
      </xdr:nvSpPr>
      <xdr:spPr>
        <a:xfrm>
          <a:off x="504825" y="1905000"/>
          <a:ext cx="10277475" cy="358775"/>
        </a:xfrm>
        <a:prstGeom prst="rect">
          <a:avLst/>
        </a:prstGeom>
        <a:solidFill>
          <a:schemeClr val="tx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600">
              <a:solidFill>
                <a:schemeClr val="bg1"/>
              </a:solidFill>
              <a:latin typeface="Aptos ExtraBold" panose="020B0004020202020204" pitchFamily="34" charset="0"/>
            </a:rPr>
            <a:t>Background</a:t>
          </a:r>
        </a:p>
      </xdr:txBody>
    </xdr:sp>
    <xdr:clientData/>
  </xdr:twoCellAnchor>
  <xdr:twoCellAnchor>
    <xdr:from>
      <xdr:col>0</xdr:col>
      <xdr:colOff>504825</xdr:colOff>
      <xdr:row>23</xdr:row>
      <xdr:rowOff>276225</xdr:rowOff>
    </xdr:from>
    <xdr:to>
      <xdr:col>3</xdr:col>
      <xdr:colOff>444500</xdr:colOff>
      <xdr:row>25</xdr:row>
      <xdr:rowOff>19050</xdr:rowOff>
    </xdr:to>
    <xdr:sp macro="" textlink="">
      <xdr:nvSpPr>
        <xdr:cNvPr id="2594" name="TextBox 5">
          <a:extLst>
            <a:ext uri="{FF2B5EF4-FFF2-40B4-BE49-F238E27FC236}">
              <a16:creationId xmlns:a16="http://schemas.microsoft.com/office/drawing/2014/main" id="{91BB3F3D-4BD8-4F18-AAF1-35F251158C58}"/>
            </a:ext>
          </a:extLst>
        </xdr:cNvPr>
        <xdr:cNvSpPr txBox="1"/>
      </xdr:nvSpPr>
      <xdr:spPr>
        <a:xfrm>
          <a:off x="504825" y="5864225"/>
          <a:ext cx="10277475" cy="352425"/>
        </a:xfrm>
        <a:prstGeom prst="rect">
          <a:avLst/>
        </a:prstGeom>
        <a:solidFill>
          <a:schemeClr val="tx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600">
              <a:solidFill>
                <a:schemeClr val="bg1"/>
              </a:solidFill>
              <a:latin typeface="Aptos ExtraBold" panose="020B0004020202020204" pitchFamily="34" charset="0"/>
            </a:rPr>
            <a:t>To get started</a:t>
          </a:r>
        </a:p>
      </xdr:txBody>
    </xdr:sp>
    <xdr:clientData/>
  </xdr:twoCellAnchor>
  <xdr:twoCellAnchor>
    <xdr:from>
      <xdr:col>0</xdr:col>
      <xdr:colOff>504825</xdr:colOff>
      <xdr:row>25</xdr:row>
      <xdr:rowOff>142875</xdr:rowOff>
    </xdr:from>
    <xdr:to>
      <xdr:col>3</xdr:col>
      <xdr:colOff>444500</xdr:colOff>
      <xdr:row>27</xdr:row>
      <xdr:rowOff>279400</xdr:rowOff>
    </xdr:to>
    <xdr:sp macro="" textlink="">
      <xdr:nvSpPr>
        <xdr:cNvPr id="2593" name="TextBox 6">
          <a:extLst>
            <a:ext uri="{FF2B5EF4-FFF2-40B4-BE49-F238E27FC236}">
              <a16:creationId xmlns:a16="http://schemas.microsoft.com/office/drawing/2014/main" id="{F96D3C78-FFC6-B15C-D435-EBF42176DABA}"/>
            </a:ext>
          </a:extLst>
        </xdr:cNvPr>
        <xdr:cNvSpPr txBox="1"/>
      </xdr:nvSpPr>
      <xdr:spPr>
        <a:xfrm>
          <a:off x="504825" y="6340475"/>
          <a:ext cx="10277475" cy="746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400"/>
            <a:t>We have developed</a:t>
          </a:r>
          <a:r>
            <a:rPr lang="en-GB" sz="1400" baseline="0"/>
            <a:t> separate costing models for Community violence and Violence against staff working in the NHS. Click on the </a:t>
          </a:r>
          <a:r>
            <a:rPr lang="en-GB" sz="1400" b="1" baseline="0"/>
            <a:t>How to use tab</a:t>
          </a:r>
          <a:r>
            <a:rPr lang="en-GB" sz="1400" b="0" baseline="0"/>
            <a:t> for further information and for the links to the tools. You can also navigate between the two using the hyperlinks provided or by clicking on the tabs at the bottom of this page.</a:t>
          </a:r>
          <a:endParaRPr lang="en-GB" sz="1400"/>
        </a:p>
      </xdr:txBody>
    </xdr:sp>
    <xdr:clientData/>
  </xdr:twoCellAnchor>
  <xdr:twoCellAnchor>
    <xdr:from>
      <xdr:col>0</xdr:col>
      <xdr:colOff>517525</xdr:colOff>
      <xdr:row>28</xdr:row>
      <xdr:rowOff>95250</xdr:rowOff>
    </xdr:from>
    <xdr:to>
      <xdr:col>3</xdr:col>
      <xdr:colOff>457200</xdr:colOff>
      <xdr:row>30</xdr:row>
      <xdr:rowOff>47625</xdr:rowOff>
    </xdr:to>
    <xdr:sp macro="" textlink="">
      <xdr:nvSpPr>
        <xdr:cNvPr id="2592" name="TextBox 7">
          <a:extLst>
            <a:ext uri="{FF2B5EF4-FFF2-40B4-BE49-F238E27FC236}">
              <a16:creationId xmlns:a16="http://schemas.microsoft.com/office/drawing/2014/main" id="{991F00FF-DF7E-454C-85EE-C7DD70001D94}"/>
            </a:ext>
          </a:extLst>
        </xdr:cNvPr>
        <xdr:cNvSpPr txBox="1"/>
      </xdr:nvSpPr>
      <xdr:spPr>
        <a:xfrm>
          <a:off x="517525" y="7207250"/>
          <a:ext cx="10277475" cy="358775"/>
        </a:xfrm>
        <a:prstGeom prst="rect">
          <a:avLst/>
        </a:prstGeom>
        <a:solidFill>
          <a:schemeClr val="tx2"/>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600">
              <a:solidFill>
                <a:schemeClr val="bg1"/>
              </a:solidFill>
              <a:latin typeface="Aptos ExtraBold" panose="020B0004020202020204" pitchFamily="34" charset="0"/>
            </a:rPr>
            <a:t>Development and acknowledgement</a:t>
          </a:r>
        </a:p>
      </xdr:txBody>
    </xdr:sp>
    <xdr:clientData/>
  </xdr:twoCellAnchor>
  <xdr:twoCellAnchor>
    <xdr:from>
      <xdr:col>0</xdr:col>
      <xdr:colOff>517525</xdr:colOff>
      <xdr:row>30</xdr:row>
      <xdr:rowOff>174625</xdr:rowOff>
    </xdr:from>
    <xdr:to>
      <xdr:col>3</xdr:col>
      <xdr:colOff>457200</xdr:colOff>
      <xdr:row>37</xdr:row>
      <xdr:rowOff>0</xdr:rowOff>
    </xdr:to>
    <xdr:sp macro="" textlink="">
      <xdr:nvSpPr>
        <xdr:cNvPr id="2591" name="TextBox 8">
          <a:extLst>
            <a:ext uri="{FF2B5EF4-FFF2-40B4-BE49-F238E27FC236}">
              <a16:creationId xmlns:a16="http://schemas.microsoft.com/office/drawing/2014/main" id="{02CB2E56-94F6-41E4-80EB-AE21DE63E3D6}"/>
            </a:ext>
          </a:extLst>
        </xdr:cNvPr>
        <xdr:cNvSpPr txBox="1"/>
      </xdr:nvSpPr>
      <xdr:spPr>
        <a:xfrm>
          <a:off x="517525" y="7693025"/>
          <a:ext cx="10277475" cy="12477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400"/>
            <a:t>The costing</a:t>
          </a:r>
          <a:r>
            <a:rPr lang="en-GB" sz="1400" baseline="0"/>
            <a:t> tool was developed by Lisa Jones, Reader in Public Health, World Health Organization Collaborating Centre for Violence Prevention and Public Health Institute, Liverpool John Moores University. (email: l.jones1@ljmu.ac.uk).</a:t>
          </a:r>
        </a:p>
        <a:p>
          <a:endParaRPr lang="en-GB" sz="1400" baseline="0"/>
        </a:p>
        <a:p>
          <a:r>
            <a:rPr lang="en-GB" sz="1400" baseline="0"/>
            <a:t>Please let us know if you use the tool for informing any reports or other materials and acknowledge the 'World Health Organization Collaborating Centre for Violence Prevention, Liverpool John Moores University' as the tool developer.</a:t>
          </a:r>
          <a:endParaRPr lang="en-GB"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438150</xdr:colOff>
      <xdr:row>1</xdr:row>
      <xdr:rowOff>28575</xdr:rowOff>
    </xdr:from>
    <xdr:to>
      <xdr:col>6</xdr:col>
      <xdr:colOff>609600</xdr:colOff>
      <xdr:row>5</xdr:row>
      <xdr:rowOff>25773</xdr:rowOff>
    </xdr:to>
    <xdr:sp macro="" textlink="">
      <xdr:nvSpPr>
        <xdr:cNvPr id="362" name="TextBox 1">
          <a:extLst>
            <a:ext uri="{FF2B5EF4-FFF2-40B4-BE49-F238E27FC236}">
              <a16:creationId xmlns:a16="http://schemas.microsoft.com/office/drawing/2014/main" id="{70630263-A0E6-4CA6-96A7-9C1FBC56C530}"/>
            </a:ext>
          </a:extLst>
        </xdr:cNvPr>
        <xdr:cNvSpPr txBox="1"/>
      </xdr:nvSpPr>
      <xdr:spPr>
        <a:xfrm>
          <a:off x="438150" y="231775"/>
          <a:ext cx="10280650" cy="809998"/>
        </a:xfrm>
        <a:prstGeom prst="rect">
          <a:avLst/>
        </a:prstGeom>
        <a:solidFill>
          <a:schemeClr val="tx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GB" sz="3200">
              <a:solidFill>
                <a:schemeClr val="bg1"/>
              </a:solidFill>
              <a:latin typeface="Aptos ExtraBold" panose="020B0004020202020204" pitchFamily="34" charset="0"/>
            </a:rPr>
            <a:t>How to use the costing tool</a:t>
          </a:r>
        </a:p>
      </xdr:txBody>
    </xdr:sp>
    <xdr:clientData/>
  </xdr:twoCellAnchor>
  <xdr:twoCellAnchor>
    <xdr:from>
      <xdr:col>0</xdr:col>
      <xdr:colOff>447674</xdr:colOff>
      <xdr:row>5</xdr:row>
      <xdr:rowOff>190500</xdr:rowOff>
    </xdr:from>
    <xdr:to>
      <xdr:col>6</xdr:col>
      <xdr:colOff>616330</xdr:colOff>
      <xdr:row>10</xdr:row>
      <xdr:rowOff>50799</xdr:rowOff>
    </xdr:to>
    <xdr:sp macro="" textlink="">
      <xdr:nvSpPr>
        <xdr:cNvPr id="392" name="TextBox 2">
          <a:extLst>
            <a:ext uri="{FF2B5EF4-FFF2-40B4-BE49-F238E27FC236}">
              <a16:creationId xmlns:a16="http://schemas.microsoft.com/office/drawing/2014/main" id="{1173930D-9F74-4E5A-94A6-ACC376CAEEF6}"/>
            </a:ext>
          </a:extLst>
        </xdr:cNvPr>
        <xdr:cNvSpPr txBox="1"/>
      </xdr:nvSpPr>
      <xdr:spPr>
        <a:xfrm>
          <a:off x="447674" y="1206500"/>
          <a:ext cx="10277856" cy="8762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600"/>
            <a:t>This sheet provides a guide on how to use the two costing</a:t>
          </a:r>
          <a:r>
            <a:rPr lang="en-GB" sz="1600" baseline="0"/>
            <a:t> tools. Both tools colour coded as follows to make it easy to see where data has already been addded or is calculated automatically, and where it is possible to add your own data to override the pre-populated data.</a:t>
          </a:r>
          <a:endParaRPr lang="en-GB" sz="1600"/>
        </a:p>
      </xdr:txBody>
    </xdr:sp>
    <xdr:clientData/>
  </xdr:twoCellAnchor>
  <xdr:twoCellAnchor>
    <xdr:from>
      <xdr:col>0</xdr:col>
      <xdr:colOff>485774</xdr:colOff>
      <xdr:row>16</xdr:row>
      <xdr:rowOff>76201</xdr:rowOff>
    </xdr:from>
    <xdr:to>
      <xdr:col>6</xdr:col>
      <xdr:colOff>654430</xdr:colOff>
      <xdr:row>18</xdr:row>
      <xdr:rowOff>28576</xdr:rowOff>
    </xdr:to>
    <xdr:sp macro="" textlink="">
      <xdr:nvSpPr>
        <xdr:cNvPr id="387" name="TextBox 3">
          <a:extLst>
            <a:ext uri="{FF2B5EF4-FFF2-40B4-BE49-F238E27FC236}">
              <a16:creationId xmlns:a16="http://schemas.microsoft.com/office/drawing/2014/main" id="{B4DBF331-47ED-482B-887A-CFECA2F7405C}"/>
            </a:ext>
          </a:extLst>
        </xdr:cNvPr>
        <xdr:cNvSpPr txBox="1"/>
      </xdr:nvSpPr>
      <xdr:spPr>
        <a:xfrm>
          <a:off x="485774" y="3556001"/>
          <a:ext cx="10277856" cy="358775"/>
        </a:xfrm>
        <a:prstGeom prst="rect">
          <a:avLst/>
        </a:prstGeom>
        <a:solidFill>
          <a:schemeClr val="tx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600">
              <a:solidFill>
                <a:schemeClr val="bg1"/>
              </a:solidFill>
              <a:latin typeface="Aptos ExtraBold" panose="020B0004020202020204" pitchFamily="34" charset="0"/>
            </a:rPr>
            <a:t>A. Community violence</a:t>
          </a:r>
        </a:p>
      </xdr:txBody>
    </xdr:sp>
    <xdr:clientData/>
  </xdr:twoCellAnchor>
  <xdr:twoCellAnchor>
    <xdr:from>
      <xdr:col>0</xdr:col>
      <xdr:colOff>485774</xdr:colOff>
      <xdr:row>18</xdr:row>
      <xdr:rowOff>171450</xdr:rowOff>
    </xdr:from>
    <xdr:to>
      <xdr:col>6</xdr:col>
      <xdr:colOff>654430</xdr:colOff>
      <xdr:row>31</xdr:row>
      <xdr:rowOff>190500</xdr:rowOff>
    </xdr:to>
    <xdr:sp macro="" textlink="">
      <xdr:nvSpPr>
        <xdr:cNvPr id="393" name="TextBox 5">
          <a:extLst>
            <a:ext uri="{FF2B5EF4-FFF2-40B4-BE49-F238E27FC236}">
              <a16:creationId xmlns:a16="http://schemas.microsoft.com/office/drawing/2014/main" id="{67F2F7D6-1F1B-4C79-A2EE-468DE0F9AB51}"/>
            </a:ext>
          </a:extLst>
        </xdr:cNvPr>
        <xdr:cNvSpPr txBox="1"/>
      </xdr:nvSpPr>
      <xdr:spPr>
        <a:xfrm>
          <a:off x="485774" y="4057650"/>
          <a:ext cx="10277856" cy="2660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600"/>
            <a:t>This tab provides the</a:t>
          </a:r>
          <a:r>
            <a:rPr lang="en-GB" sz="1600" baseline="0"/>
            <a:t> costing model for Community violence, which considers the direct costs incurred by the NHS in England for treating people who are victims or survivors of violence intiated in the community.</a:t>
          </a:r>
        </a:p>
        <a:p>
          <a:endParaRPr lang="en-GB" sz="1600" baseline="0"/>
        </a:p>
        <a:p>
          <a:r>
            <a:rPr lang="en-GB" sz="1600"/>
            <a:t>First use the drop-down</a:t>
          </a:r>
          <a:r>
            <a:rPr lang="en-GB" sz="1600" baseline="0"/>
            <a:t> list (cell D5) to select the relevant level of geography from England, NHS region or ICS level. All of the cells are pre-populated with data and you are not required to enter any of your own data.</a:t>
          </a:r>
        </a:p>
        <a:p>
          <a:endParaRPr lang="en-GB" sz="1600" baseline="0"/>
        </a:p>
        <a:p>
          <a:r>
            <a:rPr lang="en-GB" sz="1600" baseline="0"/>
            <a:t>The pre-populated cells for Ambulance call outs (cell D17) and Emergency department attendances (cell D19) can be overriden if you have local data available. Select the relevant cell and type directly into the cell to enter your own data. Please note this will override the calculations in the cell and it won't be possible to retrieve the pre-populated data. All other cells are protected and the data and calculations cannot be edited.</a:t>
          </a:r>
          <a:endParaRPr lang="en-GB" sz="1600"/>
        </a:p>
      </xdr:txBody>
    </xdr:sp>
    <xdr:clientData/>
  </xdr:twoCellAnchor>
  <xdr:twoCellAnchor>
    <xdr:from>
      <xdr:col>0</xdr:col>
      <xdr:colOff>473075</xdr:colOff>
      <xdr:row>32</xdr:row>
      <xdr:rowOff>44450</xdr:rowOff>
    </xdr:from>
    <xdr:to>
      <xdr:col>5</xdr:col>
      <xdr:colOff>683225</xdr:colOff>
      <xdr:row>33</xdr:row>
      <xdr:rowOff>190500</xdr:rowOff>
    </xdr:to>
    <xdr:sp macro="" textlink="">
      <xdr:nvSpPr>
        <xdr:cNvPr id="394" name="TextBox 5">
          <a:hlinkClick xmlns:r="http://schemas.openxmlformats.org/officeDocument/2006/relationships" r:id="rId1"/>
          <a:extLst>
            <a:ext uri="{FF2B5EF4-FFF2-40B4-BE49-F238E27FC236}">
              <a16:creationId xmlns:a16="http://schemas.microsoft.com/office/drawing/2014/main" id="{A00B862A-173A-9647-8FA8-D61D1E2FD93F}"/>
            </a:ext>
          </a:extLst>
        </xdr:cNvPr>
        <xdr:cNvSpPr txBox="1"/>
      </xdr:nvSpPr>
      <xdr:spPr>
        <a:xfrm>
          <a:off x="473075" y="6775450"/>
          <a:ext cx="9481150" cy="3492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GB" sz="1600" u="sng">
              <a:solidFill>
                <a:schemeClr val="tx2">
                  <a:lumMod val="75000"/>
                </a:schemeClr>
              </a:solidFill>
            </a:rPr>
            <a:t>Click here to access the costing tool for Community Violence</a:t>
          </a:r>
        </a:p>
      </xdr:txBody>
    </xdr:sp>
    <xdr:clientData/>
  </xdr:twoCellAnchor>
  <xdr:twoCellAnchor>
    <xdr:from>
      <xdr:col>0</xdr:col>
      <xdr:colOff>485774</xdr:colOff>
      <xdr:row>34</xdr:row>
      <xdr:rowOff>174626</xdr:rowOff>
    </xdr:from>
    <xdr:to>
      <xdr:col>6</xdr:col>
      <xdr:colOff>654430</xdr:colOff>
      <xdr:row>36</xdr:row>
      <xdr:rowOff>127001</xdr:rowOff>
    </xdr:to>
    <xdr:sp macro="" textlink="">
      <xdr:nvSpPr>
        <xdr:cNvPr id="395" name="TextBox 3">
          <a:extLst>
            <a:ext uri="{FF2B5EF4-FFF2-40B4-BE49-F238E27FC236}">
              <a16:creationId xmlns:a16="http://schemas.microsoft.com/office/drawing/2014/main" id="{F086EE18-4EB8-1E43-A0CF-BE0E70441A3D}"/>
            </a:ext>
          </a:extLst>
        </xdr:cNvPr>
        <xdr:cNvSpPr txBox="1"/>
      </xdr:nvSpPr>
      <xdr:spPr>
        <a:xfrm>
          <a:off x="485774" y="7312026"/>
          <a:ext cx="10277856" cy="358775"/>
        </a:xfrm>
        <a:prstGeom prst="rect">
          <a:avLst/>
        </a:prstGeom>
        <a:solidFill>
          <a:schemeClr val="tx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600">
              <a:solidFill>
                <a:schemeClr val="bg1"/>
              </a:solidFill>
              <a:latin typeface="Aptos ExtraBold" panose="020B0004020202020204" pitchFamily="34" charset="0"/>
            </a:rPr>
            <a:t>B. Violence</a:t>
          </a:r>
          <a:r>
            <a:rPr lang="en-GB" sz="1600" baseline="0">
              <a:solidFill>
                <a:schemeClr val="bg1"/>
              </a:solidFill>
              <a:latin typeface="Aptos ExtraBold" panose="020B0004020202020204" pitchFamily="34" charset="0"/>
            </a:rPr>
            <a:t> against staff</a:t>
          </a:r>
          <a:endParaRPr lang="en-GB" sz="1600">
            <a:solidFill>
              <a:schemeClr val="bg1"/>
            </a:solidFill>
            <a:latin typeface="Aptos ExtraBold" panose="020B0004020202020204" pitchFamily="34" charset="0"/>
          </a:endParaRPr>
        </a:p>
      </xdr:txBody>
    </xdr:sp>
    <xdr:clientData/>
  </xdr:twoCellAnchor>
  <xdr:twoCellAnchor>
    <xdr:from>
      <xdr:col>0</xdr:col>
      <xdr:colOff>485774</xdr:colOff>
      <xdr:row>37</xdr:row>
      <xdr:rowOff>66675</xdr:rowOff>
    </xdr:from>
    <xdr:to>
      <xdr:col>6</xdr:col>
      <xdr:colOff>654430</xdr:colOff>
      <xdr:row>52</xdr:row>
      <xdr:rowOff>177801</xdr:rowOff>
    </xdr:to>
    <xdr:sp macro="" textlink="">
      <xdr:nvSpPr>
        <xdr:cNvPr id="396" name="TextBox 5">
          <a:extLst>
            <a:ext uri="{FF2B5EF4-FFF2-40B4-BE49-F238E27FC236}">
              <a16:creationId xmlns:a16="http://schemas.microsoft.com/office/drawing/2014/main" id="{C2F7CDB8-7F09-9345-91C6-45745DB1893B}"/>
            </a:ext>
          </a:extLst>
        </xdr:cNvPr>
        <xdr:cNvSpPr txBox="1"/>
      </xdr:nvSpPr>
      <xdr:spPr>
        <a:xfrm>
          <a:off x="485774" y="7813675"/>
          <a:ext cx="10277856" cy="31591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600"/>
            <a:t>This tab provides the</a:t>
          </a:r>
          <a:r>
            <a:rPr lang="en-GB" sz="1600" baseline="0"/>
            <a:t> costing model for Violence, harassment and abuse against staff working in the NHS in England, which considers the direct and indirect costs incurred by the NHS in England that arise from sickness absence, employee turnover, diminished productivity and sickness presenteeism.</a:t>
          </a:r>
        </a:p>
        <a:p>
          <a:endParaRPr lang="en-GB" sz="1600" baseline="0"/>
        </a:p>
        <a:p>
          <a:r>
            <a:rPr lang="en-GB" sz="1600"/>
            <a:t>First use the drop-down</a:t>
          </a:r>
          <a:r>
            <a:rPr lang="en-GB" sz="1600" baseline="0"/>
            <a:t> list (cell D5) to select the relevant level of geography from England, NHS region or ICS level. All of the cells are pre-populated with data and you are not required to enter any of your own data.</a:t>
          </a:r>
        </a:p>
        <a:p>
          <a:endParaRPr lang="en-GB" sz="1600" baseline="0"/>
        </a:p>
        <a:p>
          <a:r>
            <a:rPr lang="en-GB" sz="1600" baseline="0"/>
            <a:t>The pre-populated cells for 'Estimated % cases due to violence, threats and bullying' (cell D26), '% of staff leaving the NHS due to violence, harassment and abuse (cell D46) and 'Additional costs for agency staff and/or overtime' (cell D64) can be overriden if you have local data available. Select the relevant cell and type directly into the cell to enter your own data. Please note this will override the calculations in the cell and it won't be possible to retrieve the pre-populated data. All other cells are protected and the data and calculations cannot be edited.</a:t>
          </a:r>
          <a:endParaRPr lang="en-GB" sz="1600"/>
        </a:p>
      </xdr:txBody>
    </xdr:sp>
    <xdr:clientData/>
  </xdr:twoCellAnchor>
  <xdr:twoCellAnchor>
    <xdr:from>
      <xdr:col>0</xdr:col>
      <xdr:colOff>473075</xdr:colOff>
      <xdr:row>52</xdr:row>
      <xdr:rowOff>193675</xdr:rowOff>
    </xdr:from>
    <xdr:to>
      <xdr:col>5</xdr:col>
      <xdr:colOff>683225</xdr:colOff>
      <xdr:row>55</xdr:row>
      <xdr:rowOff>38100</xdr:rowOff>
    </xdr:to>
    <xdr:sp macro="" textlink="">
      <xdr:nvSpPr>
        <xdr:cNvPr id="397" name="TextBox 5">
          <a:hlinkClick xmlns:r="http://schemas.openxmlformats.org/officeDocument/2006/relationships" r:id="rId2"/>
          <a:extLst>
            <a:ext uri="{FF2B5EF4-FFF2-40B4-BE49-F238E27FC236}">
              <a16:creationId xmlns:a16="http://schemas.microsoft.com/office/drawing/2014/main" id="{C748662B-EA1F-6F4D-9BE6-A3B1E75554AB}"/>
            </a:ext>
          </a:extLst>
        </xdr:cNvPr>
        <xdr:cNvSpPr txBox="1"/>
      </xdr:nvSpPr>
      <xdr:spPr>
        <a:xfrm>
          <a:off x="473075" y="10988675"/>
          <a:ext cx="9481150" cy="45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600" u="sng">
              <a:solidFill>
                <a:schemeClr val="tx2">
                  <a:lumMod val="75000"/>
                </a:schemeClr>
              </a:solidFill>
            </a:rPr>
            <a:t>Click</a:t>
          </a:r>
          <a:r>
            <a:rPr lang="en-GB" sz="1600" u="sng" baseline="0">
              <a:solidFill>
                <a:schemeClr val="tx2">
                  <a:lumMod val="75000"/>
                </a:schemeClr>
              </a:solidFill>
            </a:rPr>
            <a:t> here to access the costing tool for Violence against staff</a:t>
          </a:r>
          <a:endParaRPr lang="en-GB" sz="1600" u="sng">
            <a:solidFill>
              <a:schemeClr val="tx2">
                <a:lumMod val="75000"/>
              </a:schemeClr>
            </a:solidFill>
          </a:endParaRPr>
        </a:p>
      </xdr:txBody>
    </xdr:sp>
    <xdr:clientData/>
  </xdr:twoCellAnchor>
  <xdr:twoCellAnchor>
    <xdr:from>
      <xdr:col>0</xdr:col>
      <xdr:colOff>523874</xdr:colOff>
      <xdr:row>55</xdr:row>
      <xdr:rowOff>60326</xdr:rowOff>
    </xdr:from>
    <xdr:to>
      <xdr:col>6</xdr:col>
      <xdr:colOff>692530</xdr:colOff>
      <xdr:row>57</xdr:row>
      <xdr:rowOff>12701</xdr:rowOff>
    </xdr:to>
    <xdr:sp macro="" textlink="">
      <xdr:nvSpPr>
        <xdr:cNvPr id="398" name="TextBox 3">
          <a:extLst>
            <a:ext uri="{FF2B5EF4-FFF2-40B4-BE49-F238E27FC236}">
              <a16:creationId xmlns:a16="http://schemas.microsoft.com/office/drawing/2014/main" id="{FDD673C6-96C2-C147-B081-107E85E017B4}"/>
            </a:ext>
          </a:extLst>
        </xdr:cNvPr>
        <xdr:cNvSpPr txBox="1"/>
      </xdr:nvSpPr>
      <xdr:spPr>
        <a:xfrm>
          <a:off x="523874" y="11464926"/>
          <a:ext cx="10277856" cy="358775"/>
        </a:xfrm>
        <a:prstGeom prst="rect">
          <a:avLst/>
        </a:prstGeom>
        <a:solidFill>
          <a:schemeClr val="tx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600">
              <a:solidFill>
                <a:schemeClr val="bg1"/>
              </a:solidFill>
              <a:latin typeface="Aptos ExtraBold" panose="020B0004020202020204" pitchFamily="34" charset="0"/>
            </a:rPr>
            <a:t>Summary</a:t>
          </a:r>
        </a:p>
      </xdr:txBody>
    </xdr:sp>
    <xdr:clientData/>
  </xdr:twoCellAnchor>
  <xdr:twoCellAnchor>
    <xdr:from>
      <xdr:col>0</xdr:col>
      <xdr:colOff>523874</xdr:colOff>
      <xdr:row>57</xdr:row>
      <xdr:rowOff>155575</xdr:rowOff>
    </xdr:from>
    <xdr:to>
      <xdr:col>6</xdr:col>
      <xdr:colOff>692530</xdr:colOff>
      <xdr:row>62</xdr:row>
      <xdr:rowOff>0</xdr:rowOff>
    </xdr:to>
    <xdr:sp macro="" textlink="">
      <xdr:nvSpPr>
        <xdr:cNvPr id="399" name="TextBox 5">
          <a:extLst>
            <a:ext uri="{FF2B5EF4-FFF2-40B4-BE49-F238E27FC236}">
              <a16:creationId xmlns:a16="http://schemas.microsoft.com/office/drawing/2014/main" id="{BC50ABA8-7C38-5A4B-931E-F315D45466CA}"/>
            </a:ext>
          </a:extLst>
        </xdr:cNvPr>
        <xdr:cNvSpPr txBox="1"/>
      </xdr:nvSpPr>
      <xdr:spPr>
        <a:xfrm>
          <a:off x="523874" y="11966575"/>
          <a:ext cx="10277856" cy="860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600"/>
            <a:t>This tab provides a summary of the cost estimates from the two costing models</a:t>
          </a:r>
          <a:r>
            <a:rPr lang="en-GB" sz="1600" baseline="0"/>
            <a:t> on a single worksheet. The sheet will update automatically based on the selection made in the drop-down lists in the the two costing models. All cells on sheet are protected and cannot be edited.</a:t>
          </a:r>
        </a:p>
      </xdr:txBody>
    </xdr:sp>
    <xdr:clientData/>
  </xdr:twoCellAnchor>
  <xdr:twoCellAnchor>
    <xdr:from>
      <xdr:col>0</xdr:col>
      <xdr:colOff>549274</xdr:colOff>
      <xdr:row>62</xdr:row>
      <xdr:rowOff>174626</xdr:rowOff>
    </xdr:from>
    <xdr:to>
      <xdr:col>6</xdr:col>
      <xdr:colOff>717930</xdr:colOff>
      <xdr:row>64</xdr:row>
      <xdr:rowOff>127001</xdr:rowOff>
    </xdr:to>
    <xdr:sp macro="" textlink="">
      <xdr:nvSpPr>
        <xdr:cNvPr id="400" name="TextBox 3">
          <a:extLst>
            <a:ext uri="{FF2B5EF4-FFF2-40B4-BE49-F238E27FC236}">
              <a16:creationId xmlns:a16="http://schemas.microsoft.com/office/drawing/2014/main" id="{C4A18A94-5E9D-5B44-9E36-0863568A4B83}"/>
            </a:ext>
          </a:extLst>
        </xdr:cNvPr>
        <xdr:cNvSpPr txBox="1"/>
      </xdr:nvSpPr>
      <xdr:spPr>
        <a:xfrm>
          <a:off x="549274" y="13001626"/>
          <a:ext cx="10277856" cy="358775"/>
        </a:xfrm>
        <a:prstGeom prst="rect">
          <a:avLst/>
        </a:prstGeom>
        <a:solidFill>
          <a:schemeClr val="tx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600">
              <a:solidFill>
                <a:schemeClr val="bg1"/>
              </a:solidFill>
              <a:latin typeface="Aptos ExtraBold" panose="020B0004020202020204" pitchFamily="34" charset="0"/>
            </a:rPr>
            <a:t>Data appendices</a:t>
          </a:r>
        </a:p>
      </xdr:txBody>
    </xdr:sp>
    <xdr:clientData/>
  </xdr:twoCellAnchor>
  <xdr:twoCellAnchor>
    <xdr:from>
      <xdr:col>0</xdr:col>
      <xdr:colOff>549274</xdr:colOff>
      <xdr:row>65</xdr:row>
      <xdr:rowOff>66675</xdr:rowOff>
    </xdr:from>
    <xdr:to>
      <xdr:col>6</xdr:col>
      <xdr:colOff>717930</xdr:colOff>
      <xdr:row>68</xdr:row>
      <xdr:rowOff>76200</xdr:rowOff>
    </xdr:to>
    <xdr:sp macro="" textlink="">
      <xdr:nvSpPr>
        <xdr:cNvPr id="401" name="TextBox 5">
          <a:extLst>
            <a:ext uri="{FF2B5EF4-FFF2-40B4-BE49-F238E27FC236}">
              <a16:creationId xmlns:a16="http://schemas.microsoft.com/office/drawing/2014/main" id="{8D0DC825-4C37-6140-A9B0-FDDC6E528161}"/>
            </a:ext>
          </a:extLst>
        </xdr:cNvPr>
        <xdr:cNvSpPr txBox="1"/>
      </xdr:nvSpPr>
      <xdr:spPr>
        <a:xfrm>
          <a:off x="549274" y="13503275"/>
          <a:ext cx="10277856" cy="619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600"/>
            <a:t>The following sheets provide a summary of the data used to pre-populate</a:t>
          </a:r>
          <a:r>
            <a:rPr lang="en-GB" sz="1600" baseline="0"/>
            <a:t> the cells across the two costing models. The cells in these sheets are protected and cannot be edited.</a:t>
          </a:r>
        </a:p>
      </xdr:txBody>
    </xdr:sp>
    <xdr:clientData/>
  </xdr:twoCellAnchor>
  <xdr:twoCellAnchor>
    <xdr:from>
      <xdr:col>0</xdr:col>
      <xdr:colOff>511174</xdr:colOff>
      <xdr:row>68</xdr:row>
      <xdr:rowOff>152399</xdr:rowOff>
    </xdr:from>
    <xdr:to>
      <xdr:col>6</xdr:col>
      <xdr:colOff>679830</xdr:colOff>
      <xdr:row>90</xdr:row>
      <xdr:rowOff>190500</xdr:rowOff>
    </xdr:to>
    <xdr:sp macro="" textlink="">
      <xdr:nvSpPr>
        <xdr:cNvPr id="402" name="TextBox 5">
          <a:extLst>
            <a:ext uri="{FF2B5EF4-FFF2-40B4-BE49-F238E27FC236}">
              <a16:creationId xmlns:a16="http://schemas.microsoft.com/office/drawing/2014/main" id="{652B90F4-E8DC-E947-B311-2DD2E1FD6239}"/>
            </a:ext>
          </a:extLst>
        </xdr:cNvPr>
        <xdr:cNvSpPr txBox="1"/>
      </xdr:nvSpPr>
      <xdr:spPr>
        <a:xfrm>
          <a:off x="511174" y="14401799"/>
          <a:ext cx="10274681" cy="44386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600" b="1"/>
            <a:t>Violence</a:t>
          </a:r>
          <a:r>
            <a:rPr lang="en-GB" sz="1600" b="1" baseline="0"/>
            <a:t> against</a:t>
          </a:r>
          <a:r>
            <a:rPr lang="en-GB" sz="1600" b="1"/>
            <a:t> staff data</a:t>
          </a:r>
        </a:p>
        <a:p>
          <a:r>
            <a:rPr lang="en-GB" sz="1600"/>
            <a:t>Data summary at different geographical levels (England, NHS regions and ICBs) for NHS workforce estimates,</a:t>
          </a:r>
          <a:r>
            <a:rPr lang="en-GB" sz="1600" baseline="0"/>
            <a:t> NHS staff survey data on health, wellbeing and safety (Q11c, Q11d, Q13-Q14) and staff turnover.</a:t>
          </a:r>
          <a:endParaRPr lang="en-GB" sz="1600"/>
        </a:p>
        <a:p>
          <a:endParaRPr lang="en-GB" sz="1600" baseline="0"/>
        </a:p>
        <a:p>
          <a:r>
            <a:rPr lang="en-GB" sz="1600" b="1" baseline="0"/>
            <a:t>Police recorded</a:t>
          </a:r>
        </a:p>
        <a:p>
          <a:r>
            <a:rPr lang="en-GB" sz="1600" baseline="0"/>
            <a:t>Data summary at different geographical levels (England, NHS regions and ICBs) for police recorded crime with and without injury.</a:t>
          </a:r>
        </a:p>
        <a:p>
          <a:endParaRPr lang="en-GB" sz="1600" baseline="0"/>
        </a:p>
        <a:p>
          <a:r>
            <a:rPr lang="en-GB" sz="1600" b="1" baseline="0"/>
            <a:t>ED attendance</a:t>
          </a:r>
        </a:p>
        <a:p>
          <a:r>
            <a:rPr lang="en-GB" sz="1600" baseline="0"/>
            <a:t>Data summary at different geographical levels (England, NHS regions and ICBs) for emergency department attendances for violent injury.</a:t>
          </a:r>
        </a:p>
        <a:p>
          <a:endParaRPr lang="en-GB" sz="1600" baseline="0"/>
        </a:p>
        <a:p>
          <a:r>
            <a:rPr lang="en-GB" sz="1600" b="1" baseline="0"/>
            <a:t>Hospital admissions</a:t>
          </a:r>
        </a:p>
        <a:p>
          <a:r>
            <a:rPr lang="en-GB" sz="1600" baseline="0"/>
            <a:t>Data summary at different geographical levels (England, NHS regions and ICBs) for hospital admissions for violence.</a:t>
          </a:r>
        </a:p>
        <a:p>
          <a:endParaRPr lang="en-GB" sz="1600" baseline="0"/>
        </a:p>
        <a:p>
          <a:r>
            <a:rPr lang="en-GB" sz="1600" b="1" baseline="0"/>
            <a:t>Medical treatment</a:t>
          </a:r>
        </a:p>
        <a:p>
          <a:r>
            <a:rPr lang="en-GB" sz="1600" baseline="0"/>
            <a:t>Data and calculations underpinning the requirements for medical treatment for community violence.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9525</xdr:colOff>
      <xdr:row>2</xdr:row>
      <xdr:rowOff>9525</xdr:rowOff>
    </xdr:to>
    <xdr:sp macro="" textlink="">
      <xdr:nvSpPr>
        <xdr:cNvPr id="3" name="TextBox 3">
          <a:extLst>
            <a:ext uri="{FF2B5EF4-FFF2-40B4-BE49-F238E27FC236}">
              <a16:creationId xmlns:a16="http://schemas.microsoft.com/office/drawing/2014/main" id="{9BA19030-0F46-4B79-A8E0-5FA064B5D076}"/>
            </a:ext>
          </a:extLst>
        </xdr:cNvPr>
        <xdr:cNvSpPr txBox="1"/>
      </xdr:nvSpPr>
      <xdr:spPr>
        <a:xfrm>
          <a:off x="0" y="0"/>
          <a:ext cx="22231350" cy="390525"/>
        </a:xfrm>
        <a:prstGeom prst="rect">
          <a:avLst/>
        </a:prstGeom>
        <a:solidFill>
          <a:schemeClr val="tx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GB" sz="1600">
              <a:solidFill>
                <a:schemeClr val="bg1"/>
              </a:solidFill>
              <a:latin typeface="Aptos ExtraBold" panose="020B0004020202020204" pitchFamily="34" charset="0"/>
            </a:rPr>
            <a:t>A. Community violence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12382500</xdr:colOff>
      <xdr:row>1</xdr:row>
      <xdr:rowOff>171450</xdr:rowOff>
    </xdr:to>
    <xdr:sp macro="" textlink="">
      <xdr:nvSpPr>
        <xdr:cNvPr id="2" name="TextBox 3">
          <a:extLst>
            <a:ext uri="{FF2B5EF4-FFF2-40B4-BE49-F238E27FC236}">
              <a16:creationId xmlns:a16="http://schemas.microsoft.com/office/drawing/2014/main" id="{FDBA8634-0B80-4681-B38C-125CDAF14EE0}"/>
            </a:ext>
          </a:extLst>
        </xdr:cNvPr>
        <xdr:cNvSpPr txBox="1"/>
      </xdr:nvSpPr>
      <xdr:spPr>
        <a:xfrm>
          <a:off x="0" y="0"/>
          <a:ext cx="24441150" cy="361950"/>
        </a:xfrm>
        <a:prstGeom prst="rect">
          <a:avLst/>
        </a:prstGeom>
        <a:solidFill>
          <a:schemeClr val="tx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600">
              <a:solidFill>
                <a:schemeClr val="bg1"/>
              </a:solidFill>
              <a:latin typeface="Aptos ExtraBold" panose="020B0004020202020204" pitchFamily="34" charset="0"/>
            </a:rPr>
            <a:t>B. Violence</a:t>
          </a:r>
          <a:r>
            <a:rPr lang="en-GB" sz="1600" baseline="0">
              <a:solidFill>
                <a:schemeClr val="bg1"/>
              </a:solidFill>
              <a:latin typeface="Aptos ExtraBold" panose="020B0004020202020204" pitchFamily="34" charset="0"/>
            </a:rPr>
            <a:t> against staff</a:t>
          </a:r>
          <a:endParaRPr lang="en-GB" sz="1600">
            <a:solidFill>
              <a:schemeClr val="bg1"/>
            </a:solidFill>
            <a:latin typeface="Aptos ExtraBold" panose="020B00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15</xdr:col>
      <xdr:colOff>168656</xdr:colOff>
      <xdr:row>1</xdr:row>
      <xdr:rowOff>190500</xdr:rowOff>
    </xdr:to>
    <xdr:sp macro="" textlink="">
      <xdr:nvSpPr>
        <xdr:cNvPr id="2" name="TextBox 3">
          <a:extLst>
            <a:ext uri="{FF2B5EF4-FFF2-40B4-BE49-F238E27FC236}">
              <a16:creationId xmlns:a16="http://schemas.microsoft.com/office/drawing/2014/main" id="{20CDDDCD-6557-4E63-B965-954566561858}"/>
            </a:ext>
          </a:extLst>
        </xdr:cNvPr>
        <xdr:cNvSpPr txBox="1"/>
      </xdr:nvSpPr>
      <xdr:spPr>
        <a:xfrm>
          <a:off x="0" y="0"/>
          <a:ext cx="11598656" cy="390525"/>
        </a:xfrm>
        <a:prstGeom prst="rect">
          <a:avLst/>
        </a:prstGeom>
        <a:solidFill>
          <a:schemeClr val="tx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600">
              <a:solidFill>
                <a:schemeClr val="bg1"/>
              </a:solidFill>
              <a:latin typeface="Aptos ExtraBold" panose="020B0004020202020204" pitchFamily="34" charset="0"/>
            </a:rPr>
            <a:t>Summary: Costs</a:t>
          </a:r>
          <a:r>
            <a:rPr lang="en-GB" sz="1600" baseline="0">
              <a:solidFill>
                <a:schemeClr val="bg1"/>
              </a:solidFill>
              <a:latin typeface="Aptos ExtraBold" panose="020B0004020202020204" pitchFamily="34" charset="0"/>
            </a:rPr>
            <a:t> of Violence to the NHS in England in 2021/22</a:t>
          </a:r>
          <a:endParaRPr lang="en-GB" sz="1600">
            <a:solidFill>
              <a:schemeClr val="bg1"/>
            </a:solidFill>
            <a:latin typeface="Aptos ExtraBold" panose="020B0004020202020204" pitchFamily="34"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2292F10-CB59-E145-99AA-6A798322DDB9}" name="Table4" displayName="Table4" ref="A1:A51" totalsRowShown="0" headerRowDxfId="2" dataDxfId="1">
  <autoFilter ref="A1:A51" xr:uid="{D2292F10-CB59-E145-99AA-6A798322DDB9}"/>
  <sortState xmlns:xlrd2="http://schemas.microsoft.com/office/spreadsheetml/2017/richdata2" ref="A2:A51">
    <sortCondition ref="A51"/>
  </sortState>
  <tableColumns count="1">
    <tableColumn id="1" xr3:uid="{DCA29E73-151A-974A-92DD-EDE9D9B66A47}" name="Column1"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Blue Warm">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Aptos">
      <a:majorFont>
        <a:latin typeface="Aptos Light"/>
        <a:ea typeface=""/>
        <a:cs typeface=""/>
      </a:majorFont>
      <a:minorFont>
        <a:latin typeface="Aptos"/>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AE4D2-02EC-A147-9FA2-71F045727D24}">
  <sheetPr>
    <tabColor theme="3"/>
  </sheetPr>
  <dimension ref="B1:B28"/>
  <sheetViews>
    <sheetView workbookViewId="0"/>
  </sheetViews>
  <sheetFormatPr defaultColWidth="11.109375" defaultRowHeight="15.75"/>
  <cols>
    <col min="1" max="1" width="11.109375" style="37"/>
    <col min="2" max="2" width="113.77734375" style="37" customWidth="1"/>
    <col min="3" max="16384" width="11.109375" style="37"/>
  </cols>
  <sheetData>
    <row r="1" spans="2:2" s="43" customFormat="1"/>
    <row r="2" spans="2:2" s="43" customFormat="1"/>
    <row r="3" spans="2:2" s="43" customFormat="1"/>
    <row r="4" spans="2:2" s="43" customFormat="1"/>
    <row r="5" spans="2:2" s="43" customFormat="1">
      <c r="B5" s="44"/>
    </row>
    <row r="6" spans="2:2" s="43" customFormat="1">
      <c r="B6" s="44"/>
    </row>
    <row r="7" spans="2:2" s="43" customFormat="1">
      <c r="B7" s="44"/>
    </row>
    <row r="8" spans="2:2" s="43" customFormat="1">
      <c r="B8" s="44"/>
    </row>
    <row r="9" spans="2:2" s="43" customFormat="1">
      <c r="B9" s="44"/>
    </row>
    <row r="10" spans="2:2" s="43" customFormat="1">
      <c r="B10" s="44"/>
    </row>
    <row r="11" spans="2:2" s="43" customFormat="1">
      <c r="B11" s="44"/>
    </row>
    <row r="12" spans="2:2" s="43" customFormat="1">
      <c r="B12" s="45"/>
    </row>
    <row r="13" spans="2:2" s="43" customFormat="1">
      <c r="B13" s="45"/>
    </row>
    <row r="15" spans="2:2" ht="24">
      <c r="B15" s="40"/>
    </row>
    <row r="16" spans="2:2" ht="24">
      <c r="B16" s="38"/>
    </row>
    <row r="17" spans="2:2" ht="24">
      <c r="B17" s="39"/>
    </row>
    <row r="18" spans="2:2" ht="24">
      <c r="B18" s="38"/>
    </row>
    <row r="19" spans="2:2" ht="24">
      <c r="B19" s="39"/>
    </row>
    <row r="20" spans="2:2" ht="24">
      <c r="B20" s="38"/>
    </row>
    <row r="21" spans="2:2" ht="24">
      <c r="B21" s="38"/>
    </row>
    <row r="22" spans="2:2" ht="24">
      <c r="B22" s="38"/>
    </row>
    <row r="23" spans="2:2" ht="24">
      <c r="B23" s="38"/>
    </row>
    <row r="24" spans="2:2" ht="24">
      <c r="B24" s="38"/>
    </row>
    <row r="25" spans="2:2" ht="24">
      <c r="B25" s="38"/>
    </row>
    <row r="26" spans="2:2" ht="24">
      <c r="B26" s="38"/>
    </row>
    <row r="27" spans="2:2" ht="24">
      <c r="B27" s="38"/>
    </row>
    <row r="28" spans="2:2" ht="24">
      <c r="B28" s="38"/>
    </row>
  </sheetData>
  <sheetProtection algorithmName="SHA-512" hashValue="J7TN7TYZ3LRQ3fTnLlu3C+uIuwswDArUupVud4eBdrfZvgGOeuPezXlK2TTvb2hsxAquE3JrNol/5mAOWDYfbg==" saltValue="NwydcjZrF8Mex/yGiY5TKA==" spinCount="100000" sheet="1" objects="1" scenarios="1"/>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12F91-4D3B-1A4C-9B4E-906308CCCD9E}">
  <sheetPr>
    <tabColor theme="7"/>
  </sheetPr>
  <dimension ref="A1:J53"/>
  <sheetViews>
    <sheetView zoomScaleNormal="100" workbookViewId="0">
      <selection sqref="A1:A2"/>
    </sheetView>
  </sheetViews>
  <sheetFormatPr defaultColWidth="11" defaultRowHeight="12"/>
  <cols>
    <col min="1" max="2" width="11" style="220"/>
    <col min="3" max="3" width="70.109375" style="220" customWidth="1"/>
    <col min="4" max="16384" width="11" style="216"/>
  </cols>
  <sheetData>
    <row r="1" spans="1:10" s="206" customFormat="1" ht="24.95" customHeight="1">
      <c r="A1" s="391" t="s">
        <v>39</v>
      </c>
      <c r="B1" s="391" t="s">
        <v>40</v>
      </c>
      <c r="C1" s="202" t="s">
        <v>156</v>
      </c>
      <c r="D1" s="203" t="s">
        <v>1145</v>
      </c>
      <c r="E1" s="204" t="s">
        <v>1146</v>
      </c>
      <c r="F1" s="204" t="s">
        <v>1147</v>
      </c>
      <c r="G1" s="204" t="s">
        <v>1148</v>
      </c>
      <c r="H1" s="204" t="s">
        <v>1149</v>
      </c>
      <c r="I1" s="204" t="s">
        <v>1150</v>
      </c>
      <c r="J1" s="205" t="s">
        <v>1152</v>
      </c>
    </row>
    <row r="2" spans="1:10" s="211" customFormat="1" ht="24.95" customHeight="1">
      <c r="A2" s="391"/>
      <c r="B2" s="391"/>
      <c r="C2" s="207" t="s">
        <v>1180</v>
      </c>
      <c r="D2" s="208">
        <v>2.4500000000000002</v>
      </c>
      <c r="E2" s="209">
        <v>0.18</v>
      </c>
      <c r="F2" s="209">
        <v>3.17</v>
      </c>
      <c r="G2" s="209">
        <v>6.01</v>
      </c>
      <c r="H2" s="209">
        <v>3.48</v>
      </c>
      <c r="I2" s="209">
        <v>0.79</v>
      </c>
      <c r="J2" s="210">
        <v>0</v>
      </c>
    </row>
    <row r="3" spans="1:10">
      <c r="A3" s="212"/>
      <c r="B3" s="212"/>
      <c r="C3" s="212" t="s">
        <v>41</v>
      </c>
      <c r="D3" s="213">
        <f t="shared" ref="D3:I3" si="0">SUM(D4:D52)</f>
        <v>138547.83810000005</v>
      </c>
      <c r="E3" s="214">
        <f t="shared" si="0"/>
        <v>1346.7585599999998</v>
      </c>
      <c r="F3" s="214">
        <f t="shared" si="0"/>
        <v>14617.808319999998</v>
      </c>
      <c r="G3" s="214">
        <f t="shared" si="0"/>
        <v>55610.806459999993</v>
      </c>
      <c r="H3" s="214">
        <f t="shared" si="0"/>
        <v>51033.309119999998</v>
      </c>
      <c r="I3" s="214">
        <f t="shared" si="0"/>
        <v>16225.857400000003</v>
      </c>
      <c r="J3" s="215">
        <f>SUM(E3:I3)</f>
        <v>138834.53985999999</v>
      </c>
    </row>
    <row r="4" spans="1:10">
      <c r="A4" s="217"/>
      <c r="B4" s="217" t="s">
        <v>42</v>
      </c>
      <c r="C4" s="217" t="s">
        <v>43</v>
      </c>
      <c r="D4" s="218"/>
      <c r="E4" s="219"/>
      <c r="F4" s="219"/>
      <c r="G4" s="219"/>
      <c r="H4" s="219"/>
      <c r="I4" s="219"/>
      <c r="J4" s="219"/>
    </row>
    <row r="5" spans="1:10">
      <c r="A5" s="220" t="s">
        <v>42</v>
      </c>
      <c r="B5" s="220" t="s">
        <v>44</v>
      </c>
      <c r="C5" s="220" t="s">
        <v>45</v>
      </c>
      <c r="D5" s="221">
        <f>((INDEX('ICB pop'!$A:$H,MATCH($B5,'ICB pop'!$A:$A,0),3))/1000)*D$2</f>
        <v>4186.3713500000003</v>
      </c>
      <c r="E5" s="222">
        <f>((INDEX('ICB pop'!$A:$H,MATCH($B5,'ICB pop'!$A:$A,0),4))/1000)*E$2</f>
        <v>36.303660000000001</v>
      </c>
      <c r="F5" s="222">
        <f>((INDEX('ICB pop'!$A:$H,MATCH($B5,'ICB pop'!$A:$A,0),5))/1000)*F$2</f>
        <v>423.42324000000002</v>
      </c>
      <c r="G5" s="222">
        <f>((INDEX('ICB pop'!$A:$H,MATCH($B5,'ICB pop'!$A:$A,0),6))/1000)*G$2</f>
        <v>1536.9673500000001</v>
      </c>
      <c r="H5" s="222">
        <f>((INDEX('ICB pop'!$A:$H,MATCH($B5,'ICB pop'!$A:$A,0),7))/1000)*H$2</f>
        <v>1399.67688</v>
      </c>
      <c r="I5" s="222">
        <f>((INDEX('ICB pop'!$A:$H,MATCH($B5,'ICB pop'!$A:$A,0),8))/1000)*I$2</f>
        <v>565.26317000000006</v>
      </c>
      <c r="J5" s="215">
        <f>SUM(E5:I5)</f>
        <v>3961.6343000000002</v>
      </c>
    </row>
    <row r="6" spans="1:10">
      <c r="A6" s="220" t="s">
        <v>42</v>
      </c>
      <c r="B6" s="220" t="s">
        <v>46</v>
      </c>
      <c r="C6" s="220" t="s">
        <v>47</v>
      </c>
      <c r="D6" s="221">
        <f>((INDEX('ICB pop'!$A:$H,MATCH($B6,'ICB pop'!$A:$A,0),3))/1000)*D$2</f>
        <v>7351.0583999999999</v>
      </c>
      <c r="E6" s="222">
        <f>((INDEX('ICB pop'!$A:$H,MATCH($B6,'ICB pop'!$A:$A,0),4))/1000)*E$2</f>
        <v>65.13803999999999</v>
      </c>
      <c r="F6" s="222">
        <f>((INDEX('ICB pop'!$A:$H,MATCH($B6,'ICB pop'!$A:$A,0),5))/1000)*F$2</f>
        <v>734.80916999999999</v>
      </c>
      <c r="G6" s="222">
        <f>((INDEX('ICB pop'!$A:$H,MATCH($B6,'ICB pop'!$A:$A,0),6))/1000)*G$2</f>
        <v>2973.8862299999996</v>
      </c>
      <c r="H6" s="222">
        <f>((INDEX('ICB pop'!$A:$H,MATCH($B6,'ICB pop'!$A:$A,0),7))/1000)*H$2</f>
        <v>2495.4036000000001</v>
      </c>
      <c r="I6" s="222">
        <f>((INDEX('ICB pop'!$A:$H,MATCH($B6,'ICB pop'!$A:$A,0),8))/1000)*I$2</f>
        <v>943.93939999999998</v>
      </c>
      <c r="J6" s="215">
        <f t="shared" ref="J6:J52" si="1">SUM(E6:I6)</f>
        <v>7213.1764400000002</v>
      </c>
    </row>
    <row r="7" spans="1:10">
      <c r="A7" s="220" t="s">
        <v>42</v>
      </c>
      <c r="B7" s="220" t="s">
        <v>48</v>
      </c>
      <c r="C7" s="220" t="s">
        <v>49</v>
      </c>
      <c r="D7" s="221">
        <f>((INDEX('ICB pop'!$A:$H,MATCH($B7,'ICB pop'!$A:$A,0),3))/1000)*D$2</f>
        <v>3466.8823000000007</v>
      </c>
      <c r="E7" s="222">
        <f>((INDEX('ICB pop'!$A:$H,MATCH($B7,'ICB pop'!$A:$A,0),4))/1000)*E$2</f>
        <v>32.590440000000001</v>
      </c>
      <c r="F7" s="222">
        <f>((INDEX('ICB pop'!$A:$H,MATCH($B7,'ICB pop'!$A:$A,0),5))/1000)*F$2</f>
        <v>360.66991999999999</v>
      </c>
      <c r="G7" s="222">
        <f>((INDEX('ICB pop'!$A:$H,MATCH($B7,'ICB pop'!$A:$A,0),6))/1000)*G$2</f>
        <v>1588.5271400000001</v>
      </c>
      <c r="H7" s="222">
        <f>((INDEX('ICB pop'!$A:$H,MATCH($B7,'ICB pop'!$A:$A,0),7))/1000)*H$2</f>
        <v>1216.2356399999999</v>
      </c>
      <c r="I7" s="222">
        <f>((INDEX('ICB pop'!$A:$H,MATCH($B7,'ICB pop'!$A:$A,0),8))/1000)*I$2</f>
        <v>400.06627000000003</v>
      </c>
      <c r="J7" s="215">
        <f t="shared" si="1"/>
        <v>3598.0894100000005</v>
      </c>
    </row>
    <row r="8" spans="1:10">
      <c r="A8" s="220" t="s">
        <v>42</v>
      </c>
      <c r="B8" s="220" t="s">
        <v>50</v>
      </c>
      <c r="C8" s="220" t="s">
        <v>51</v>
      </c>
      <c r="D8" s="221">
        <f>((INDEX('ICB pop'!$A:$H,MATCH($B8,'ICB pop'!$A:$A,0),3))/1000)*D$2</f>
        <v>5871.4666500000003</v>
      </c>
      <c r="E8" s="222">
        <f>((INDEX('ICB pop'!$A:$H,MATCH($B8,'ICB pop'!$A:$A,0),4))/1000)*E$2</f>
        <v>60.874020000000002</v>
      </c>
      <c r="F8" s="222">
        <f>((INDEX('ICB pop'!$A:$H,MATCH($B8,'ICB pop'!$A:$A,0),5))/1000)*F$2</f>
        <v>650.18918999999994</v>
      </c>
      <c r="G8" s="222">
        <f>((INDEX('ICB pop'!$A:$H,MATCH($B8,'ICB pop'!$A:$A,0),6))/1000)*G$2</f>
        <v>2573.48801</v>
      </c>
      <c r="H8" s="222">
        <f>((INDEX('ICB pop'!$A:$H,MATCH($B8,'ICB pop'!$A:$A,0),7))/1000)*H$2</f>
        <v>2125.3369200000002</v>
      </c>
      <c r="I8" s="222">
        <f>((INDEX('ICB pop'!$A:$H,MATCH($B8,'ICB pop'!$A:$A,0),8))/1000)*I$2</f>
        <v>643.28989000000013</v>
      </c>
      <c r="J8" s="215">
        <f t="shared" si="1"/>
        <v>6053.17803</v>
      </c>
    </row>
    <row r="9" spans="1:10">
      <c r="A9" s="217"/>
      <c r="B9" s="217" t="s">
        <v>52</v>
      </c>
      <c r="C9" s="217" t="s">
        <v>53</v>
      </c>
      <c r="D9" s="218"/>
      <c r="E9" s="219"/>
      <c r="F9" s="219"/>
      <c r="G9" s="219"/>
      <c r="H9" s="219"/>
      <c r="I9" s="219"/>
      <c r="J9" s="219"/>
    </row>
    <row r="10" spans="1:10">
      <c r="A10" s="220" t="s">
        <v>52</v>
      </c>
      <c r="B10" s="220" t="s">
        <v>54</v>
      </c>
      <c r="C10" s="220" t="s">
        <v>55</v>
      </c>
      <c r="D10" s="221">
        <f>((INDEX('ICB pop'!$A:$H,MATCH($B10,'ICB pop'!$A:$A,0),3))/1000)*D$2</f>
        <v>6134.5599000000002</v>
      </c>
      <c r="E10" s="222">
        <f>((INDEX('ICB pop'!$A:$H,MATCH($B10,'ICB pop'!$A:$A,0),4))/1000)*E$2</f>
        <v>56.644919999999999</v>
      </c>
      <c r="F10" s="222">
        <f>((INDEX('ICB pop'!$A:$H,MATCH($B10,'ICB pop'!$A:$A,0),5))/1000)*F$2</f>
        <v>618.71109000000001</v>
      </c>
      <c r="G10" s="222">
        <f>((INDEX('ICB pop'!$A:$H,MATCH($B10,'ICB pop'!$A:$A,0),6))/1000)*G$2</f>
        <v>2412.2036499999999</v>
      </c>
      <c r="H10" s="222">
        <f>((INDEX('ICB pop'!$A:$H,MATCH($B10,'ICB pop'!$A:$A,0),7))/1000)*H$2</f>
        <v>2137.4890799999998</v>
      </c>
      <c r="I10" s="222">
        <f>((INDEX('ICB pop'!$A:$H,MATCH($B10,'ICB pop'!$A:$A,0),8))/1000)*I$2</f>
        <v>772.97155000000009</v>
      </c>
      <c r="J10" s="215">
        <f t="shared" si="1"/>
        <v>5998.0202900000004</v>
      </c>
    </row>
    <row r="11" spans="1:10">
      <c r="A11" s="220" t="s">
        <v>52</v>
      </c>
      <c r="B11" s="220" t="s">
        <v>56</v>
      </c>
      <c r="C11" s="220" t="s">
        <v>57</v>
      </c>
      <c r="D11" s="221">
        <f>((INDEX('ICB pop'!$A:$H,MATCH($B11,'ICB pop'!$A:$A,0),3))/1000)*D$2</f>
        <v>6978.3007000000007</v>
      </c>
      <c r="E11" s="222">
        <f>((INDEX('ICB pop'!$A:$H,MATCH($B11,'ICB pop'!$A:$A,0),4))/1000)*E$2</f>
        <v>73.092420000000004</v>
      </c>
      <c r="F11" s="222">
        <f>((INDEX('ICB pop'!$A:$H,MATCH($B11,'ICB pop'!$A:$A,0),5))/1000)*F$2</f>
        <v>768.79156999999998</v>
      </c>
      <c r="G11" s="222">
        <f>((INDEX('ICB pop'!$A:$H,MATCH($B11,'ICB pop'!$A:$A,0),6))/1000)*G$2</f>
        <v>3123.6013400000002</v>
      </c>
      <c r="H11" s="222">
        <f>((INDEX('ICB pop'!$A:$H,MATCH($B11,'ICB pop'!$A:$A,0),7))/1000)*H$2</f>
        <v>2616.8486399999997</v>
      </c>
      <c r="I11" s="222">
        <f>((INDEX('ICB pop'!$A:$H,MATCH($B11,'ICB pop'!$A:$A,0),8))/1000)*I$2</f>
        <v>733.11526000000003</v>
      </c>
      <c r="J11" s="215">
        <f t="shared" si="1"/>
        <v>7315.4492300000002</v>
      </c>
    </row>
    <row r="12" spans="1:10">
      <c r="A12" s="220" t="s">
        <v>52</v>
      </c>
      <c r="B12" s="220" t="s">
        <v>58</v>
      </c>
      <c r="C12" s="220" t="s">
        <v>59</v>
      </c>
      <c r="D12" s="221">
        <f>((INDEX('ICB pop'!$A:$H,MATCH($B12,'ICB pop'!$A:$A,0),3))/1000)*D$2</f>
        <v>4169.0547500000002</v>
      </c>
      <c r="E12" s="222">
        <f>((INDEX('ICB pop'!$A:$H,MATCH($B12,'ICB pop'!$A:$A,0),4))/1000)*E$2</f>
        <v>38.60136</v>
      </c>
      <c r="F12" s="222">
        <f>((INDEX('ICB pop'!$A:$H,MATCH($B12,'ICB pop'!$A:$A,0),5))/1000)*F$2</f>
        <v>442.53516999999999</v>
      </c>
      <c r="G12" s="222">
        <f>((INDEX('ICB pop'!$A:$H,MATCH($B12,'ICB pop'!$A:$A,0),6))/1000)*G$2</f>
        <v>1584.63266</v>
      </c>
      <c r="H12" s="222">
        <f>((INDEX('ICB pop'!$A:$H,MATCH($B12,'ICB pop'!$A:$A,0),7))/1000)*H$2</f>
        <v>1403.81808</v>
      </c>
      <c r="I12" s="222">
        <f>((INDEX('ICB pop'!$A:$H,MATCH($B12,'ICB pop'!$A:$A,0),8))/1000)*I$2</f>
        <v>537.62659999999994</v>
      </c>
      <c r="J12" s="215">
        <f t="shared" si="1"/>
        <v>4007.21387</v>
      </c>
    </row>
    <row r="13" spans="1:10">
      <c r="A13" s="217"/>
      <c r="B13" s="217" t="s">
        <v>60</v>
      </c>
      <c r="C13" s="217" t="s">
        <v>61</v>
      </c>
      <c r="D13" s="218"/>
      <c r="E13" s="219"/>
      <c r="F13" s="219"/>
      <c r="G13" s="219"/>
      <c r="H13" s="219"/>
      <c r="I13" s="219"/>
      <c r="J13" s="219"/>
    </row>
    <row r="14" spans="1:10">
      <c r="A14" s="220" t="s">
        <v>60</v>
      </c>
      <c r="B14" s="220" t="s">
        <v>62</v>
      </c>
      <c r="C14" s="220" t="s">
        <v>63</v>
      </c>
      <c r="D14" s="221">
        <f>((INDEX('ICB pop'!$A:$H,MATCH($B14,'ICB pop'!$A:$A,0),3))/1000)*D$2</f>
        <v>3327.1294000000003</v>
      </c>
      <c r="E14" s="222">
        <f>((INDEX('ICB pop'!$A:$H,MATCH($B14,'ICB pop'!$A:$A,0),4))/1000)*E$2</f>
        <v>37.288980000000002</v>
      </c>
      <c r="F14" s="222">
        <f>((INDEX('ICB pop'!$A:$H,MATCH($B14,'ICB pop'!$A:$A,0),5))/1000)*F$2</f>
        <v>403.51881000000003</v>
      </c>
      <c r="G14" s="222">
        <f>((INDEX('ICB pop'!$A:$H,MATCH($B14,'ICB pop'!$A:$A,0),6))/1000)*G$2</f>
        <v>1718.42127</v>
      </c>
      <c r="H14" s="222">
        <f>((INDEX('ICB pop'!$A:$H,MATCH($B14,'ICB pop'!$A:$A,0),7))/1000)*H$2</f>
        <v>1184.92608</v>
      </c>
      <c r="I14" s="222">
        <f>((INDEX('ICB pop'!$A:$H,MATCH($B14,'ICB pop'!$A:$A,0),8))/1000)*I$2</f>
        <v>313.73665</v>
      </c>
      <c r="J14" s="215">
        <f t="shared" si="1"/>
        <v>3657.8917899999997</v>
      </c>
    </row>
    <row r="15" spans="1:10">
      <c r="A15" s="220" t="s">
        <v>60</v>
      </c>
      <c r="B15" s="220" t="s">
        <v>64</v>
      </c>
      <c r="C15" s="220" t="s">
        <v>65</v>
      </c>
      <c r="D15" s="221">
        <f>((INDEX('ICB pop'!$A:$H,MATCH($B15,'ICB pop'!$A:$A,0),3))/1000)*D$2</f>
        <v>2946.1936000000001</v>
      </c>
      <c r="E15" s="222">
        <f>((INDEX('ICB pop'!$A:$H,MATCH($B15,'ICB pop'!$A:$A,0),4))/1000)*E$2</f>
        <v>32.024519999999995</v>
      </c>
      <c r="F15" s="222">
        <f>((INDEX('ICB pop'!$A:$H,MATCH($B15,'ICB pop'!$A:$A,0),5))/1000)*F$2</f>
        <v>339.51017000000002</v>
      </c>
      <c r="G15" s="222">
        <f>((INDEX('ICB pop'!$A:$H,MATCH($B15,'ICB pop'!$A:$A,0),6))/1000)*G$2</f>
        <v>1142.5851399999999</v>
      </c>
      <c r="H15" s="222">
        <f>((INDEX('ICB pop'!$A:$H,MATCH($B15,'ICB pop'!$A:$A,0),7))/1000)*H$2</f>
        <v>1091.7630000000001</v>
      </c>
      <c r="I15" s="222">
        <f>((INDEX('ICB pop'!$A:$H,MATCH($B15,'ICB pop'!$A:$A,0),8))/1000)*I$2</f>
        <v>326.80246</v>
      </c>
      <c r="J15" s="215">
        <f t="shared" si="1"/>
        <v>2932.6852899999999</v>
      </c>
    </row>
    <row r="16" spans="1:10">
      <c r="A16" s="220" t="s">
        <v>60</v>
      </c>
      <c r="B16" s="220" t="s">
        <v>66</v>
      </c>
      <c r="C16" s="220" t="s">
        <v>67</v>
      </c>
      <c r="D16" s="221">
        <f>((INDEX('ICB pop'!$A:$H,MATCH($B16,'ICB pop'!$A:$A,0),3))/1000)*D$2</f>
        <v>2359.77385</v>
      </c>
      <c r="E16" s="222">
        <f>((INDEX('ICB pop'!$A:$H,MATCH($B16,'ICB pop'!$A:$A,0),4))/1000)*E$2</f>
        <v>22.413599999999999</v>
      </c>
      <c r="F16" s="222">
        <f>((INDEX('ICB pop'!$A:$H,MATCH($B16,'ICB pop'!$A:$A,0),5))/1000)*F$2</f>
        <v>239.14479999999998</v>
      </c>
      <c r="G16" s="222">
        <f>((INDEX('ICB pop'!$A:$H,MATCH($B16,'ICB pop'!$A:$A,0),6))/1000)*G$2</f>
        <v>1151.2695899999999</v>
      </c>
      <c r="H16" s="222">
        <f>((INDEX('ICB pop'!$A:$H,MATCH($B16,'ICB pop'!$A:$A,0),7))/1000)*H$2</f>
        <v>835.46100000000001</v>
      </c>
      <c r="I16" s="222">
        <f>((INDEX('ICB pop'!$A:$H,MATCH($B16,'ICB pop'!$A:$A,0),8))/1000)*I$2</f>
        <v>261.94740999999999</v>
      </c>
      <c r="J16" s="215">
        <f t="shared" si="1"/>
        <v>2510.2363999999998</v>
      </c>
    </row>
    <row r="17" spans="1:10">
      <c r="A17" s="220" t="s">
        <v>60</v>
      </c>
      <c r="B17" s="220" t="s">
        <v>68</v>
      </c>
      <c r="C17" s="220" t="s">
        <v>69</v>
      </c>
      <c r="D17" s="221">
        <f>((INDEX('ICB pop'!$A:$H,MATCH($B17,'ICB pop'!$A:$A,0),3))/1000)*D$2</f>
        <v>2606.7926500000003</v>
      </c>
      <c r="E17" s="222">
        <f>((INDEX('ICB pop'!$A:$H,MATCH($B17,'ICB pop'!$A:$A,0),4))/1000)*E$2</f>
        <v>23.3919</v>
      </c>
      <c r="F17" s="222">
        <f>((INDEX('ICB pop'!$A:$H,MATCH($B17,'ICB pop'!$A:$A,0),5))/1000)*F$2</f>
        <v>267.84280999999999</v>
      </c>
      <c r="G17" s="222">
        <f>((INDEX('ICB pop'!$A:$H,MATCH($B17,'ICB pop'!$A:$A,0),6))/1000)*G$2</f>
        <v>952.90953999999999</v>
      </c>
      <c r="H17" s="222">
        <f>((INDEX('ICB pop'!$A:$H,MATCH($B17,'ICB pop'!$A:$A,0),7))/1000)*H$2</f>
        <v>914.41872000000001</v>
      </c>
      <c r="I17" s="222">
        <f>((INDEX('ICB pop'!$A:$H,MATCH($B17,'ICB pop'!$A:$A,0),8))/1000)*I$2</f>
        <v>338.30249000000003</v>
      </c>
      <c r="J17" s="215">
        <f t="shared" si="1"/>
        <v>2496.86546</v>
      </c>
    </row>
    <row r="18" spans="1:10">
      <c r="A18" s="220" t="s">
        <v>60</v>
      </c>
      <c r="B18" s="220" t="s">
        <v>70</v>
      </c>
      <c r="C18" s="220" t="s">
        <v>71</v>
      </c>
      <c r="D18" s="221">
        <f>((INDEX('ICB pop'!$A:$H,MATCH($B18,'ICB pop'!$A:$A,0),3))/1000)*D$2</f>
        <v>1939.62825</v>
      </c>
      <c r="E18" s="222">
        <f>((INDEX('ICB pop'!$A:$H,MATCH($B18,'ICB pop'!$A:$A,0),4))/1000)*E$2</f>
        <v>16.912979999999997</v>
      </c>
      <c r="F18" s="222">
        <f>((INDEX('ICB pop'!$A:$H,MATCH($B18,'ICB pop'!$A:$A,0),5))/1000)*F$2</f>
        <v>194.70456999999999</v>
      </c>
      <c r="G18" s="222">
        <f>((INDEX('ICB pop'!$A:$H,MATCH($B18,'ICB pop'!$A:$A,0),6))/1000)*G$2</f>
        <v>638.64663999999993</v>
      </c>
      <c r="H18" s="222">
        <f>((INDEX('ICB pop'!$A:$H,MATCH($B18,'ICB pop'!$A:$A,0),7))/1000)*H$2</f>
        <v>654.52883999999995</v>
      </c>
      <c r="I18" s="222">
        <f>((INDEX('ICB pop'!$A:$H,MATCH($B18,'ICB pop'!$A:$A,0),8))/1000)*I$2</f>
        <v>270.14524</v>
      </c>
      <c r="J18" s="215">
        <f t="shared" si="1"/>
        <v>1774.9382699999999</v>
      </c>
    </row>
    <row r="19" spans="1:10">
      <c r="A19" s="220" t="s">
        <v>60</v>
      </c>
      <c r="B19" s="220" t="s">
        <v>72</v>
      </c>
      <c r="C19" s="220" t="s">
        <v>73</v>
      </c>
      <c r="D19" s="221">
        <f>((INDEX('ICB pop'!$A:$H,MATCH($B19,'ICB pop'!$A:$A,0),3))/1000)*D$2</f>
        <v>2713.61265</v>
      </c>
      <c r="E19" s="222">
        <f>((INDEX('ICB pop'!$A:$H,MATCH($B19,'ICB pop'!$A:$A,0),4))/1000)*E$2</f>
        <v>25.870140000000003</v>
      </c>
      <c r="F19" s="222">
        <f>((INDEX('ICB pop'!$A:$H,MATCH($B19,'ICB pop'!$A:$A,0),5))/1000)*F$2</f>
        <v>290.17863</v>
      </c>
      <c r="G19" s="222">
        <f>((INDEX('ICB pop'!$A:$H,MATCH($B19,'ICB pop'!$A:$A,0),6))/1000)*G$2</f>
        <v>1236.8279499999999</v>
      </c>
      <c r="H19" s="222">
        <f>((INDEX('ICB pop'!$A:$H,MATCH($B19,'ICB pop'!$A:$A,0),7))/1000)*H$2</f>
        <v>946.55304000000001</v>
      </c>
      <c r="I19" s="222">
        <f>((INDEX('ICB pop'!$A:$H,MATCH($B19,'ICB pop'!$A:$A,0),8))/1000)*I$2</f>
        <v>311.68817999999999</v>
      </c>
      <c r="J19" s="215">
        <f t="shared" si="1"/>
        <v>2811.1179400000001</v>
      </c>
    </row>
    <row r="20" spans="1:10">
      <c r="A20" s="220" t="s">
        <v>60</v>
      </c>
      <c r="B20" s="220" t="s">
        <v>74</v>
      </c>
      <c r="C20" s="220" t="s">
        <v>75</v>
      </c>
      <c r="D20" s="221">
        <f>((INDEX('ICB pop'!$A:$H,MATCH($B20,'ICB pop'!$A:$A,0),3))/1000)*D$2</f>
        <v>1877.51585</v>
      </c>
      <c r="E20" s="222">
        <f>((INDEX('ICB pop'!$A:$H,MATCH($B20,'ICB pop'!$A:$A,0),4))/1000)*E$2</f>
        <v>16.258500000000002</v>
      </c>
      <c r="F20" s="222">
        <f>((INDEX('ICB pop'!$A:$H,MATCH($B20,'ICB pop'!$A:$A,0),5))/1000)*F$2</f>
        <v>180.71218999999999</v>
      </c>
      <c r="G20" s="222">
        <f>((INDEX('ICB pop'!$A:$H,MATCH($B20,'ICB pop'!$A:$A,0),6))/1000)*G$2</f>
        <v>662.5964899999999</v>
      </c>
      <c r="H20" s="222">
        <f>((INDEX('ICB pop'!$A:$H,MATCH($B20,'ICB pop'!$A:$A,0),7))/1000)*H$2</f>
        <v>609.98483999999996</v>
      </c>
      <c r="I20" s="222">
        <f>((INDEX('ICB pop'!$A:$H,MATCH($B20,'ICB pop'!$A:$A,0),8))/1000)*I$2</f>
        <v>263.44051000000002</v>
      </c>
      <c r="J20" s="215">
        <f t="shared" si="1"/>
        <v>1732.99253</v>
      </c>
    </row>
    <row r="21" spans="1:10">
      <c r="A21" s="220" t="s">
        <v>60</v>
      </c>
      <c r="B21" s="220" t="s">
        <v>76</v>
      </c>
      <c r="C21" s="220" t="s">
        <v>77</v>
      </c>
      <c r="D21" s="221">
        <f>((INDEX('ICB pop'!$A:$H,MATCH($B21,'ICB pop'!$A:$A,0),3))/1000)*D$2</f>
        <v>1855.0934500000003</v>
      </c>
      <c r="E21" s="222">
        <f>((INDEX('ICB pop'!$A:$H,MATCH($B21,'ICB pop'!$A:$A,0),4))/1000)*E$2</f>
        <v>19.276019999999999</v>
      </c>
      <c r="F21" s="222">
        <f>((INDEX('ICB pop'!$A:$H,MATCH($B21,'ICB pop'!$A:$A,0),5))/1000)*F$2</f>
        <v>209.21366</v>
      </c>
      <c r="G21" s="222">
        <f>((INDEX('ICB pop'!$A:$H,MATCH($B21,'ICB pop'!$A:$A,0),6))/1000)*G$2</f>
        <v>634.79422999999997</v>
      </c>
      <c r="H21" s="222">
        <f>((INDEX('ICB pop'!$A:$H,MATCH($B21,'ICB pop'!$A:$A,0),7))/1000)*H$2</f>
        <v>696.21227999999996</v>
      </c>
      <c r="I21" s="222">
        <f>((INDEX('ICB pop'!$A:$H,MATCH($B21,'ICB pop'!$A:$A,0),8))/1000)*I$2</f>
        <v>219.94390000000004</v>
      </c>
      <c r="J21" s="215">
        <f t="shared" si="1"/>
        <v>1779.4400899999998</v>
      </c>
    </row>
    <row r="22" spans="1:10">
      <c r="A22" s="220" t="s">
        <v>60</v>
      </c>
      <c r="B22" s="220" t="s">
        <v>78</v>
      </c>
      <c r="C22" s="220" t="s">
        <v>79</v>
      </c>
      <c r="D22" s="221">
        <f>((INDEX('ICB pop'!$A:$H,MATCH($B22,'ICB pop'!$A:$A,0),3))/1000)*D$2</f>
        <v>2867.6637500000002</v>
      </c>
      <c r="E22" s="222">
        <f>((INDEX('ICB pop'!$A:$H,MATCH($B22,'ICB pop'!$A:$A,0),4))/1000)*E$2</f>
        <v>26.434619999999999</v>
      </c>
      <c r="F22" s="222">
        <f>((INDEX('ICB pop'!$A:$H,MATCH($B22,'ICB pop'!$A:$A,0),5))/1000)*F$2</f>
        <v>288.17518999999999</v>
      </c>
      <c r="G22" s="222">
        <f>((INDEX('ICB pop'!$A:$H,MATCH($B22,'ICB pop'!$A:$A,0),6))/1000)*G$2</f>
        <v>1364.7327699999998</v>
      </c>
      <c r="H22" s="222">
        <f>((INDEX('ICB pop'!$A:$H,MATCH($B22,'ICB pop'!$A:$A,0),7))/1000)*H$2</f>
        <v>989.22131999999999</v>
      </c>
      <c r="I22" s="222">
        <f>((INDEX('ICB pop'!$A:$H,MATCH($B22,'ICB pop'!$A:$A,0),8))/1000)*I$2</f>
        <v>332.88467000000003</v>
      </c>
      <c r="J22" s="215">
        <f t="shared" si="1"/>
        <v>3001.4485699999996</v>
      </c>
    </row>
    <row r="23" spans="1:10">
      <c r="A23" s="220" t="s">
        <v>60</v>
      </c>
      <c r="B23" s="220" t="s">
        <v>80</v>
      </c>
      <c r="C23" s="220" t="s">
        <v>81</v>
      </c>
      <c r="D23" s="221">
        <f>((INDEX('ICB pop'!$A:$H,MATCH($B23,'ICB pop'!$A:$A,0),3))/1000)*D$2</f>
        <v>1241.5056500000001</v>
      </c>
      <c r="E23" s="222">
        <f>((INDEX('ICB pop'!$A:$H,MATCH($B23,'ICB pop'!$A:$A,0),4))/1000)*E$2</f>
        <v>10.933919999999999</v>
      </c>
      <c r="F23" s="222">
        <f>((INDEX('ICB pop'!$A:$H,MATCH($B23,'ICB pop'!$A:$A,0),5))/1000)*F$2</f>
        <v>130.58814999999998</v>
      </c>
      <c r="G23" s="222">
        <f>((INDEX('ICB pop'!$A:$H,MATCH($B23,'ICB pop'!$A:$A,0),6))/1000)*G$2</f>
        <v>415.73574000000002</v>
      </c>
      <c r="H23" s="222">
        <f>((INDEX('ICB pop'!$A:$H,MATCH($B23,'ICB pop'!$A:$A,0),7))/1000)*H$2</f>
        <v>424.00667999999996</v>
      </c>
      <c r="I23" s="222">
        <f>((INDEX('ICB pop'!$A:$H,MATCH($B23,'ICB pop'!$A:$A,0),8))/1000)*I$2</f>
        <v>168.88856999999999</v>
      </c>
      <c r="J23" s="215">
        <f t="shared" si="1"/>
        <v>1150.1530600000001</v>
      </c>
    </row>
    <row r="24" spans="1:10">
      <c r="A24" s="220" t="s">
        <v>60</v>
      </c>
      <c r="B24" s="220" t="s">
        <v>82</v>
      </c>
      <c r="C24" s="220" t="s">
        <v>83</v>
      </c>
      <c r="D24" s="221">
        <f>((INDEX('ICB pop'!$A:$H,MATCH($B24,'ICB pop'!$A:$A,0),3))/1000)*D$2</f>
        <v>2792.4953000000005</v>
      </c>
      <c r="E24" s="222">
        <f>((INDEX('ICB pop'!$A:$H,MATCH($B24,'ICB pop'!$A:$A,0),4))/1000)*E$2</f>
        <v>25.173720000000003</v>
      </c>
      <c r="F24" s="222">
        <f>((INDEX('ICB pop'!$A:$H,MATCH($B24,'ICB pop'!$A:$A,0),5))/1000)*F$2</f>
        <v>284.43142</v>
      </c>
      <c r="G24" s="222">
        <f>((INDEX('ICB pop'!$A:$H,MATCH($B24,'ICB pop'!$A:$A,0),6))/1000)*G$2</f>
        <v>1051.5937399999998</v>
      </c>
      <c r="H24" s="222">
        <f>((INDEX('ICB pop'!$A:$H,MATCH($B24,'ICB pop'!$A:$A,0),7))/1000)*H$2</f>
        <v>972.39203999999995</v>
      </c>
      <c r="I24" s="222">
        <f>((INDEX('ICB pop'!$A:$H,MATCH($B24,'ICB pop'!$A:$A,0),8))/1000)*I$2</f>
        <v>360.09543000000002</v>
      </c>
      <c r="J24" s="215">
        <f t="shared" si="1"/>
        <v>2693.6863499999995</v>
      </c>
    </row>
    <row r="25" spans="1:10">
      <c r="A25" s="217"/>
      <c r="B25" s="217" t="s">
        <v>84</v>
      </c>
      <c r="C25" s="217" t="s">
        <v>85</v>
      </c>
      <c r="D25" s="218"/>
      <c r="E25" s="219"/>
      <c r="F25" s="219"/>
      <c r="G25" s="219"/>
      <c r="H25" s="219"/>
      <c r="I25" s="219"/>
      <c r="J25" s="219"/>
    </row>
    <row r="26" spans="1:10">
      <c r="A26" s="220" t="s">
        <v>84</v>
      </c>
      <c r="B26" s="220" t="s">
        <v>86</v>
      </c>
      <c r="C26" s="220" t="s">
        <v>87</v>
      </c>
      <c r="D26" s="221">
        <f>((INDEX('ICB pop'!$A:$H,MATCH($B26,'ICB pop'!$A:$A,0),3))/1000)*D$2</f>
        <v>2349.7901000000002</v>
      </c>
      <c r="E26" s="222">
        <f>((INDEX('ICB pop'!$A:$H,MATCH($B26,'ICB pop'!$A:$A,0),4))/1000)*E$2</f>
        <v>26.79552</v>
      </c>
      <c r="F26" s="222">
        <f>((INDEX('ICB pop'!$A:$H,MATCH($B26,'ICB pop'!$A:$A,0),5))/1000)*F$2</f>
        <v>273.57733999999999</v>
      </c>
      <c r="G26" s="222">
        <f>((INDEX('ICB pop'!$A:$H,MATCH($B26,'ICB pop'!$A:$A,0),6))/1000)*G$2</f>
        <v>818.18336999999997</v>
      </c>
      <c r="H26" s="222">
        <f>((INDEX('ICB pop'!$A:$H,MATCH($B26,'ICB pop'!$A:$A,0),7))/1000)*H$2</f>
        <v>947.47176000000002</v>
      </c>
      <c r="I26" s="222">
        <f>((INDEX('ICB pop'!$A:$H,MATCH($B26,'ICB pop'!$A:$A,0),8))/1000)*I$2</f>
        <v>249.27107000000004</v>
      </c>
      <c r="J26" s="215">
        <f t="shared" si="1"/>
        <v>2315.2990600000003</v>
      </c>
    </row>
    <row r="27" spans="1:10">
      <c r="A27" s="220" t="s">
        <v>84</v>
      </c>
      <c r="B27" s="220" t="s">
        <v>88</v>
      </c>
      <c r="C27" s="220" t="s">
        <v>89</v>
      </c>
      <c r="D27" s="221">
        <f>((INDEX('ICB pop'!$A:$H,MATCH($B27,'ICB pop'!$A:$A,0),3))/1000)*D$2</f>
        <v>2155.1547500000001</v>
      </c>
      <c r="E27" s="222">
        <f>((INDEX('ICB pop'!$A:$H,MATCH($B27,'ICB pop'!$A:$A,0),4))/1000)*E$2</f>
        <v>21.962879999999998</v>
      </c>
      <c r="F27" s="222">
        <f>((INDEX('ICB pop'!$A:$H,MATCH($B27,'ICB pop'!$A:$A,0),5))/1000)*F$2</f>
        <v>229.20367999999999</v>
      </c>
      <c r="G27" s="222">
        <f>((INDEX('ICB pop'!$A:$H,MATCH($B27,'ICB pop'!$A:$A,0),6))/1000)*G$2</f>
        <v>833.48482999999987</v>
      </c>
      <c r="H27" s="222">
        <f>((INDEX('ICB pop'!$A:$H,MATCH($B27,'ICB pop'!$A:$A,0),7))/1000)*H$2</f>
        <v>801.90335999999991</v>
      </c>
      <c r="I27" s="222">
        <f>((INDEX('ICB pop'!$A:$H,MATCH($B27,'ICB pop'!$A:$A,0),8))/1000)*I$2</f>
        <v>249.81380000000004</v>
      </c>
      <c r="J27" s="215">
        <f t="shared" si="1"/>
        <v>2136.3685499999997</v>
      </c>
    </row>
    <row r="28" spans="1:10">
      <c r="A28" s="220" t="s">
        <v>84</v>
      </c>
      <c r="B28" s="220" t="s">
        <v>90</v>
      </c>
      <c r="C28" s="220" t="s">
        <v>91</v>
      </c>
      <c r="D28" s="221">
        <f>((INDEX('ICB pop'!$A:$H,MATCH($B28,'ICB pop'!$A:$A,0),3))/1000)*D$2</f>
        <v>3645.7494500000003</v>
      </c>
      <c r="E28" s="222">
        <f>((INDEX('ICB pop'!$A:$H,MATCH($B28,'ICB pop'!$A:$A,0),4))/1000)*E$2</f>
        <v>38.075760000000002</v>
      </c>
      <c r="F28" s="222">
        <f>((INDEX('ICB pop'!$A:$H,MATCH($B28,'ICB pop'!$A:$A,0),5))/1000)*F$2</f>
        <v>410.74958000000004</v>
      </c>
      <c r="G28" s="222">
        <f>((INDEX('ICB pop'!$A:$H,MATCH($B28,'ICB pop'!$A:$A,0),6))/1000)*G$2</f>
        <v>1264.4138499999999</v>
      </c>
      <c r="H28" s="222">
        <f>((INDEX('ICB pop'!$A:$H,MATCH($B28,'ICB pop'!$A:$A,0),7))/1000)*H$2</f>
        <v>1420.8979199999999</v>
      </c>
      <c r="I28" s="222">
        <f>((INDEX('ICB pop'!$A:$H,MATCH($B28,'ICB pop'!$A:$A,0),8))/1000)*I$2</f>
        <v>417.33013999999997</v>
      </c>
      <c r="J28" s="215">
        <f t="shared" si="1"/>
        <v>3551.4672499999997</v>
      </c>
    </row>
    <row r="29" spans="1:10">
      <c r="A29" s="220" t="s">
        <v>84</v>
      </c>
      <c r="B29" s="220" t="s">
        <v>92</v>
      </c>
      <c r="C29" s="220" t="s">
        <v>93</v>
      </c>
      <c r="D29" s="221">
        <f>((INDEX('ICB pop'!$A:$H,MATCH($B29,'ICB pop'!$A:$A,0),3))/1000)*D$2</f>
        <v>2938.2752000000005</v>
      </c>
      <c r="E29" s="222">
        <f>((INDEX('ICB pop'!$A:$H,MATCH($B29,'ICB pop'!$A:$A,0),4))/1000)*E$2</f>
        <v>29.233979999999999</v>
      </c>
      <c r="F29" s="222">
        <f>((INDEX('ICB pop'!$A:$H,MATCH($B29,'ICB pop'!$A:$A,0),5))/1000)*F$2</f>
        <v>320.28411999999997</v>
      </c>
      <c r="G29" s="222">
        <f>((INDEX('ICB pop'!$A:$H,MATCH($B29,'ICB pop'!$A:$A,0),6))/1000)*G$2</f>
        <v>1000.85131</v>
      </c>
      <c r="H29" s="222">
        <f>((INDEX('ICB pop'!$A:$H,MATCH($B29,'ICB pop'!$A:$A,0),7))/1000)*H$2</f>
        <v>1096.07124</v>
      </c>
      <c r="I29" s="222">
        <f>((INDEX('ICB pop'!$A:$H,MATCH($B29,'ICB pop'!$A:$A,0),8))/1000)*I$2</f>
        <v>358.94045000000006</v>
      </c>
      <c r="J29" s="215">
        <f t="shared" si="1"/>
        <v>2805.3811000000001</v>
      </c>
    </row>
    <row r="30" spans="1:10">
      <c r="A30" s="220" t="s">
        <v>84</v>
      </c>
      <c r="B30" s="220" t="s">
        <v>94</v>
      </c>
      <c r="C30" s="220" t="s">
        <v>95</v>
      </c>
      <c r="D30" s="221">
        <f>((INDEX('ICB pop'!$A:$H,MATCH($B30,'ICB pop'!$A:$A,0),3))/1000)*D$2</f>
        <v>2530.0194500000002</v>
      </c>
      <c r="E30" s="222">
        <f>((INDEX('ICB pop'!$A:$H,MATCH($B30,'ICB pop'!$A:$A,0),4))/1000)*E$2</f>
        <v>21.321539999999999</v>
      </c>
      <c r="F30" s="222">
        <f>((INDEX('ICB pop'!$A:$H,MATCH($B30,'ICB pop'!$A:$A,0),5))/1000)*F$2</f>
        <v>241.68396999999999</v>
      </c>
      <c r="G30" s="222">
        <f>((INDEX('ICB pop'!$A:$H,MATCH($B30,'ICB pop'!$A:$A,0),6))/1000)*G$2</f>
        <v>893.68099000000007</v>
      </c>
      <c r="H30" s="222">
        <f>((INDEX('ICB pop'!$A:$H,MATCH($B30,'ICB pop'!$A:$A,0),7))/1000)*H$2</f>
        <v>815.8442399999999</v>
      </c>
      <c r="I30" s="222">
        <f>((INDEX('ICB pop'!$A:$H,MATCH($B30,'ICB pop'!$A:$A,0),8))/1000)*I$2</f>
        <v>359.31569999999999</v>
      </c>
      <c r="J30" s="215">
        <f t="shared" si="1"/>
        <v>2331.8464399999998</v>
      </c>
    </row>
    <row r="31" spans="1:10">
      <c r="A31" s="220" t="s">
        <v>84</v>
      </c>
      <c r="B31" s="220" t="s">
        <v>96</v>
      </c>
      <c r="C31" s="220" t="s">
        <v>97</v>
      </c>
      <c r="D31" s="221">
        <f>((INDEX('ICB pop'!$A:$H,MATCH($B31,'ICB pop'!$A:$A,0),3))/1000)*D$2</f>
        <v>2418.58365</v>
      </c>
      <c r="E31" s="222">
        <f>((INDEX('ICB pop'!$A:$H,MATCH($B31,'ICB pop'!$A:$A,0),4))/1000)*E$2</f>
        <v>21.8034</v>
      </c>
      <c r="F31" s="222">
        <f>((INDEX('ICB pop'!$A:$H,MATCH($B31,'ICB pop'!$A:$A,0),5))/1000)*F$2</f>
        <v>244.82226999999997</v>
      </c>
      <c r="G31" s="222">
        <f>((INDEX('ICB pop'!$A:$H,MATCH($B31,'ICB pop'!$A:$A,0),6))/1000)*G$2</f>
        <v>859.25571000000002</v>
      </c>
      <c r="H31" s="222">
        <f>((INDEX('ICB pop'!$A:$H,MATCH($B31,'ICB pop'!$A:$A,0),7))/1000)*H$2</f>
        <v>811.60908000000006</v>
      </c>
      <c r="I31" s="222">
        <f>((INDEX('ICB pop'!$A:$H,MATCH($B31,'ICB pop'!$A:$A,0),8))/1000)*I$2</f>
        <v>325.97296000000006</v>
      </c>
      <c r="J31" s="215">
        <f t="shared" si="1"/>
        <v>2263.46342</v>
      </c>
    </row>
    <row r="32" spans="1:10">
      <c r="A32" s="217"/>
      <c r="B32" s="217" t="s">
        <v>98</v>
      </c>
      <c r="C32" s="217" t="s">
        <v>99</v>
      </c>
      <c r="D32" s="218"/>
      <c r="E32" s="219"/>
      <c r="F32" s="219"/>
      <c r="G32" s="219"/>
      <c r="H32" s="219"/>
      <c r="I32" s="219"/>
      <c r="J32" s="219"/>
    </row>
    <row r="33" spans="1:10">
      <c r="A33" s="220" t="s">
        <v>98</v>
      </c>
      <c r="B33" s="220" t="s">
        <v>100</v>
      </c>
      <c r="C33" s="220" t="s">
        <v>101</v>
      </c>
      <c r="D33" s="221">
        <f>((INDEX('ICB pop'!$A:$H,MATCH($B33,'ICB pop'!$A:$A,0),3))/1000)*D$2</f>
        <v>3740.1259000000005</v>
      </c>
      <c r="E33" s="222">
        <f>((INDEX('ICB pop'!$A:$H,MATCH($B33,'ICB pop'!$A:$A,0),4))/1000)*E$2</f>
        <v>38.068919999999999</v>
      </c>
      <c r="F33" s="222">
        <f>((INDEX('ICB pop'!$A:$H,MATCH($B33,'ICB pop'!$A:$A,0),5))/1000)*F$2</f>
        <v>394.25606999999997</v>
      </c>
      <c r="G33" s="222">
        <f>((INDEX('ICB pop'!$A:$H,MATCH($B33,'ICB pop'!$A:$A,0),6))/1000)*G$2</f>
        <v>1850.7374299999999</v>
      </c>
      <c r="H33" s="222">
        <f>((INDEX('ICB pop'!$A:$H,MATCH($B33,'ICB pop'!$A:$A,0),7))/1000)*H$2</f>
        <v>1623.98028</v>
      </c>
      <c r="I33" s="222">
        <f>((INDEX('ICB pop'!$A:$H,MATCH($B33,'ICB pop'!$A:$A,0),8))/1000)*I$2</f>
        <v>328.72927000000004</v>
      </c>
      <c r="J33" s="215">
        <f t="shared" si="1"/>
        <v>4235.7719699999998</v>
      </c>
    </row>
    <row r="34" spans="1:10">
      <c r="A34" s="220" t="s">
        <v>98</v>
      </c>
      <c r="B34" s="220" t="s">
        <v>102</v>
      </c>
      <c r="C34" s="220" t="s">
        <v>103</v>
      </c>
      <c r="D34" s="221">
        <f>((INDEX('ICB pop'!$A:$H,MATCH($B34,'ICB pop'!$A:$A,0),3))/1000)*D$2</f>
        <v>4989.3515000000007</v>
      </c>
      <c r="E34" s="222">
        <f>((INDEX('ICB pop'!$A:$H,MATCH($B34,'ICB pop'!$A:$A,0),4))/1000)*E$2</f>
        <v>57.639059999999994</v>
      </c>
      <c r="F34" s="222">
        <f>((INDEX('ICB pop'!$A:$H,MATCH($B34,'ICB pop'!$A:$A,0),5))/1000)*F$2</f>
        <v>547.44632000000001</v>
      </c>
      <c r="G34" s="222">
        <f>((INDEX('ICB pop'!$A:$H,MATCH($B34,'ICB pop'!$A:$A,0),6))/1000)*G$2</f>
        <v>2382.5563200000001</v>
      </c>
      <c r="H34" s="222">
        <f>((INDEX('ICB pop'!$A:$H,MATCH($B34,'ICB pop'!$A:$A,0),7))/1000)*H$2</f>
        <v>2295.92652</v>
      </c>
      <c r="I34" s="222">
        <f>((INDEX('ICB pop'!$A:$H,MATCH($B34,'ICB pop'!$A:$A,0),8))/1000)*I$2</f>
        <v>385.02704</v>
      </c>
      <c r="J34" s="215">
        <f t="shared" si="1"/>
        <v>5668.5952600000001</v>
      </c>
    </row>
    <row r="35" spans="1:10">
      <c r="A35" s="220" t="s">
        <v>98</v>
      </c>
      <c r="B35" s="220" t="s">
        <v>104</v>
      </c>
      <c r="C35" s="220" t="s">
        <v>105</v>
      </c>
      <c r="D35" s="221">
        <f>((INDEX('ICB pop'!$A:$H,MATCH($B35,'ICB pop'!$A:$A,0),3))/1000)*D$2</f>
        <v>5173.0990500000007</v>
      </c>
      <c r="E35" s="222">
        <f>((INDEX('ICB pop'!$A:$H,MATCH($B35,'ICB pop'!$A:$A,0),4))/1000)*E$2</f>
        <v>55.509480000000003</v>
      </c>
      <c r="F35" s="222">
        <f>((INDEX('ICB pop'!$A:$H,MATCH($B35,'ICB pop'!$A:$A,0),5))/1000)*F$2</f>
        <v>535.75536</v>
      </c>
      <c r="G35" s="222">
        <f>((INDEX('ICB pop'!$A:$H,MATCH($B35,'ICB pop'!$A:$A,0),6))/1000)*G$2</f>
        <v>2226.8852999999999</v>
      </c>
      <c r="H35" s="222">
        <f>((INDEX('ICB pop'!$A:$H,MATCH($B35,'ICB pop'!$A:$A,0),7))/1000)*H$2</f>
        <v>2240.8102799999997</v>
      </c>
      <c r="I35" s="222">
        <f>((INDEX('ICB pop'!$A:$H,MATCH($B35,'ICB pop'!$A:$A,0),8))/1000)*I$2</f>
        <v>489.51086000000004</v>
      </c>
      <c r="J35" s="215">
        <f t="shared" si="1"/>
        <v>5548.4712799999998</v>
      </c>
    </row>
    <row r="36" spans="1:10">
      <c r="A36" s="220" t="s">
        <v>98</v>
      </c>
      <c r="B36" s="220" t="s">
        <v>106</v>
      </c>
      <c r="C36" s="220" t="s">
        <v>107</v>
      </c>
      <c r="D36" s="221">
        <f>((INDEX('ICB pop'!$A:$H,MATCH($B36,'ICB pop'!$A:$A,0),3))/1000)*D$2</f>
        <v>4454.6537000000008</v>
      </c>
      <c r="E36" s="222">
        <f>((INDEX('ICB pop'!$A:$H,MATCH($B36,'ICB pop'!$A:$A,0),4))/1000)*E$2</f>
        <v>46.025099999999995</v>
      </c>
      <c r="F36" s="222">
        <f>((INDEX('ICB pop'!$A:$H,MATCH($B36,'ICB pop'!$A:$A,0),5))/1000)*F$2</f>
        <v>451.74718999999999</v>
      </c>
      <c r="G36" s="222">
        <f>((INDEX('ICB pop'!$A:$H,MATCH($B36,'ICB pop'!$A:$A,0),6))/1000)*G$2</f>
        <v>2026.3316</v>
      </c>
      <c r="H36" s="222">
        <f>((INDEX('ICB pop'!$A:$H,MATCH($B36,'ICB pop'!$A:$A,0),7))/1000)*H$2</f>
        <v>2030.0162399999999</v>
      </c>
      <c r="I36" s="222">
        <f>((INDEX('ICB pop'!$A:$H,MATCH($B36,'ICB pop'!$A:$A,0),8))/1000)*I$2</f>
        <v>394.62554</v>
      </c>
      <c r="J36" s="215">
        <f t="shared" si="1"/>
        <v>4948.7456699999993</v>
      </c>
    </row>
    <row r="37" spans="1:10">
      <c r="A37" s="220" t="s">
        <v>98</v>
      </c>
      <c r="B37" s="220" t="s">
        <v>108</v>
      </c>
      <c r="C37" s="220" t="s">
        <v>109</v>
      </c>
      <c r="D37" s="221">
        <f>((INDEX('ICB pop'!$A:$H,MATCH($B37,'ICB pop'!$A:$A,0),3))/1000)*D$2</f>
        <v>3698.8654500000002</v>
      </c>
      <c r="E37" s="222">
        <f>((INDEX('ICB pop'!$A:$H,MATCH($B37,'ICB pop'!$A:$A,0),4))/1000)*E$2</f>
        <v>39.696480000000001</v>
      </c>
      <c r="F37" s="222">
        <f>((INDEX('ICB pop'!$A:$H,MATCH($B37,'ICB pop'!$A:$A,0),5))/1000)*F$2</f>
        <v>388.91145</v>
      </c>
      <c r="G37" s="222">
        <f>((INDEX('ICB pop'!$A:$H,MATCH($B37,'ICB pop'!$A:$A,0),6))/1000)*G$2</f>
        <v>1466.36187</v>
      </c>
      <c r="H37" s="222">
        <f>((INDEX('ICB pop'!$A:$H,MATCH($B37,'ICB pop'!$A:$A,0),7))/1000)*H$2</f>
        <v>1664.8842</v>
      </c>
      <c r="I37" s="222">
        <f>((INDEX('ICB pop'!$A:$H,MATCH($B37,'ICB pop'!$A:$A,0),8))/1000)*I$2</f>
        <v>350.85322000000002</v>
      </c>
      <c r="J37" s="215">
        <f t="shared" si="1"/>
        <v>3910.7072199999998</v>
      </c>
    </row>
    <row r="38" spans="1:10">
      <c r="A38" s="217"/>
      <c r="B38" s="217" t="s">
        <v>110</v>
      </c>
      <c r="C38" s="217" t="s">
        <v>111</v>
      </c>
      <c r="D38" s="218"/>
      <c r="E38" s="219"/>
      <c r="F38" s="219"/>
      <c r="G38" s="219"/>
      <c r="H38" s="219"/>
      <c r="I38" s="219"/>
      <c r="J38" s="219"/>
    </row>
    <row r="39" spans="1:10">
      <c r="A39" s="220" t="s">
        <v>110</v>
      </c>
      <c r="B39" s="220" t="s">
        <v>112</v>
      </c>
      <c r="C39" s="220" t="s">
        <v>113</v>
      </c>
      <c r="D39" s="221">
        <f>((INDEX('ICB pop'!$A:$H,MATCH($B39,'ICB pop'!$A:$A,0),3))/1000)*D$2</f>
        <v>4222.4451500000005</v>
      </c>
      <c r="E39" s="222">
        <f>((INDEX('ICB pop'!$A:$H,MATCH($B39,'ICB pop'!$A:$A,0),4))/1000)*E$2</f>
        <v>42.361019999999996</v>
      </c>
      <c r="F39" s="222">
        <f>((INDEX('ICB pop'!$A:$H,MATCH($B39,'ICB pop'!$A:$A,0),5))/1000)*F$2</f>
        <v>477.34493999999995</v>
      </c>
      <c r="G39" s="222">
        <f>((INDEX('ICB pop'!$A:$H,MATCH($B39,'ICB pop'!$A:$A,0),6))/1000)*G$2</f>
        <v>1582.58926</v>
      </c>
      <c r="H39" s="222">
        <f>((INDEX('ICB pop'!$A:$H,MATCH($B39,'ICB pop'!$A:$A,0),7))/1000)*H$2</f>
        <v>1566.02784</v>
      </c>
      <c r="I39" s="222">
        <f>((INDEX('ICB pop'!$A:$H,MATCH($B39,'ICB pop'!$A:$A,0),8))/1000)*I$2</f>
        <v>493.11168000000004</v>
      </c>
      <c r="J39" s="215">
        <f t="shared" si="1"/>
        <v>4161.4347399999997</v>
      </c>
    </row>
    <row r="40" spans="1:10">
      <c r="A40" s="220" t="s">
        <v>110</v>
      </c>
      <c r="B40" s="220" t="s">
        <v>114</v>
      </c>
      <c r="C40" s="220" t="s">
        <v>115</v>
      </c>
      <c r="D40" s="221">
        <f>((INDEX('ICB pop'!$A:$H,MATCH($B40,'ICB pop'!$A:$A,0),3))/1000)*D$2</f>
        <v>1829.5105500000002</v>
      </c>
      <c r="E40" s="222">
        <f>((INDEX('ICB pop'!$A:$H,MATCH($B40,'ICB pop'!$A:$A,0),4))/1000)*E$2</f>
        <v>19.3734</v>
      </c>
      <c r="F40" s="222">
        <f>((INDEX('ICB pop'!$A:$H,MATCH($B40,'ICB pop'!$A:$A,0),5))/1000)*F$2</f>
        <v>218.67927999999998</v>
      </c>
      <c r="G40" s="222">
        <f>((INDEX('ICB pop'!$A:$H,MATCH($B40,'ICB pop'!$A:$A,0),6))/1000)*G$2</f>
        <v>631.40458999999998</v>
      </c>
      <c r="H40" s="222">
        <f>((INDEX('ICB pop'!$A:$H,MATCH($B40,'ICB pop'!$A:$A,0),7))/1000)*H$2</f>
        <v>739.55916000000002</v>
      </c>
      <c r="I40" s="222">
        <f>((INDEX('ICB pop'!$A:$H,MATCH($B40,'ICB pop'!$A:$A,0),8))/1000)*I$2</f>
        <v>199.51371</v>
      </c>
      <c r="J40" s="215">
        <f t="shared" si="1"/>
        <v>1808.5301400000001</v>
      </c>
    </row>
    <row r="41" spans="1:10">
      <c r="A41" s="220" t="s">
        <v>110</v>
      </c>
      <c r="B41" s="220" t="s">
        <v>116</v>
      </c>
      <c r="C41" s="220" t="s">
        <v>117</v>
      </c>
      <c r="D41" s="221">
        <f>((INDEX('ICB pop'!$A:$H,MATCH($B41,'ICB pop'!$A:$A,0),3))/1000)*D$2</f>
        <v>4487.1088500000005</v>
      </c>
      <c r="E41" s="222">
        <f>((INDEX('ICB pop'!$A:$H,MATCH($B41,'ICB pop'!$A:$A,0),4))/1000)*E$2</f>
        <v>40.47336</v>
      </c>
      <c r="F41" s="222">
        <f>((INDEX('ICB pop'!$A:$H,MATCH($B41,'ICB pop'!$A:$A,0),5))/1000)*F$2</f>
        <v>455.23419000000001</v>
      </c>
      <c r="G41" s="222">
        <f>((INDEX('ICB pop'!$A:$H,MATCH($B41,'ICB pop'!$A:$A,0),6))/1000)*G$2</f>
        <v>1815.15823</v>
      </c>
      <c r="H41" s="222">
        <f>((INDEX('ICB pop'!$A:$H,MATCH($B41,'ICB pop'!$A:$A,0),7))/1000)*H$2</f>
        <v>1532.9574</v>
      </c>
      <c r="I41" s="222">
        <f>((INDEX('ICB pop'!$A:$H,MATCH($B41,'ICB pop'!$A:$A,0),8))/1000)*I$2</f>
        <v>569.18394000000001</v>
      </c>
      <c r="J41" s="215">
        <f t="shared" si="1"/>
        <v>4413.0071200000002</v>
      </c>
    </row>
    <row r="42" spans="1:10">
      <c r="A42" s="220" t="s">
        <v>110</v>
      </c>
      <c r="B42" s="220" t="s">
        <v>118</v>
      </c>
      <c r="C42" s="220" t="s">
        <v>119</v>
      </c>
      <c r="D42" s="221">
        <f>((INDEX('ICB pop'!$A:$H,MATCH($B42,'ICB pop'!$A:$A,0),3))/1000)*D$2</f>
        <v>4577.0875500000002</v>
      </c>
      <c r="E42" s="222">
        <f>((INDEX('ICB pop'!$A:$H,MATCH($B42,'ICB pop'!$A:$A,0),4))/1000)*E$2</f>
        <v>45.296819999999997</v>
      </c>
      <c r="F42" s="222">
        <f>((INDEX('ICB pop'!$A:$H,MATCH($B42,'ICB pop'!$A:$A,0),5))/1000)*F$2</f>
        <v>508.35070999999999</v>
      </c>
      <c r="G42" s="222">
        <f>((INDEX('ICB pop'!$A:$H,MATCH($B42,'ICB pop'!$A:$A,0),6))/1000)*G$2</f>
        <v>1655.6648500000001</v>
      </c>
      <c r="H42" s="222">
        <f>((INDEX('ICB pop'!$A:$H,MATCH($B42,'ICB pop'!$A:$A,0),7))/1000)*H$2</f>
        <v>1632.1478399999999</v>
      </c>
      <c r="I42" s="222">
        <f>((INDEX('ICB pop'!$A:$H,MATCH($B42,'ICB pop'!$A:$A,0),8))/1000)*I$2</f>
        <v>562.23825999999997</v>
      </c>
      <c r="J42" s="215">
        <f t="shared" si="1"/>
        <v>4403.69848</v>
      </c>
    </row>
    <row r="43" spans="1:10">
      <c r="A43" s="220" t="s">
        <v>110</v>
      </c>
      <c r="B43" s="220" t="s">
        <v>120</v>
      </c>
      <c r="C43" s="220" t="s">
        <v>121</v>
      </c>
      <c r="D43" s="221">
        <f>((INDEX('ICB pop'!$A:$H,MATCH($B43,'ICB pop'!$A:$A,0),3))/1000)*D$2</f>
        <v>2578.4412499999999</v>
      </c>
      <c r="E43" s="222">
        <f>((INDEX('ICB pop'!$A:$H,MATCH($B43,'ICB pop'!$A:$A,0),4))/1000)*E$2</f>
        <v>25.755119999999998</v>
      </c>
      <c r="F43" s="222">
        <f>((INDEX('ICB pop'!$A:$H,MATCH($B43,'ICB pop'!$A:$A,0),5))/1000)*F$2</f>
        <v>290.02647000000002</v>
      </c>
      <c r="G43" s="222">
        <f>((INDEX('ICB pop'!$A:$H,MATCH($B43,'ICB pop'!$A:$A,0),6))/1000)*G$2</f>
        <v>867.77188000000001</v>
      </c>
      <c r="H43" s="222">
        <f>((INDEX('ICB pop'!$A:$H,MATCH($B43,'ICB pop'!$A:$A,0),7))/1000)*H$2</f>
        <v>964.84043999999994</v>
      </c>
      <c r="I43" s="222">
        <f>((INDEX('ICB pop'!$A:$H,MATCH($B43,'ICB pop'!$A:$A,0),8))/1000)*I$2</f>
        <v>313.00511</v>
      </c>
      <c r="J43" s="215">
        <f t="shared" si="1"/>
        <v>2461.3990199999998</v>
      </c>
    </row>
    <row r="44" spans="1:10">
      <c r="A44" s="220" t="s">
        <v>110</v>
      </c>
      <c r="B44" s="220" t="s">
        <v>122</v>
      </c>
      <c r="C44" s="220" t="s">
        <v>123</v>
      </c>
      <c r="D44" s="221">
        <f>((INDEX('ICB pop'!$A:$H,MATCH($B44,'ICB pop'!$A:$A,0),3))/1000)*D$2</f>
        <v>4193.2705500000002</v>
      </c>
      <c r="E44" s="222">
        <f>((INDEX('ICB pop'!$A:$H,MATCH($B44,'ICB pop'!$A:$A,0),4))/1000)*E$2</f>
        <v>36.18</v>
      </c>
      <c r="F44" s="222">
        <f>((INDEX('ICB pop'!$A:$H,MATCH($B44,'ICB pop'!$A:$A,0),5))/1000)*F$2</f>
        <v>417.38121999999998</v>
      </c>
      <c r="G44" s="222">
        <f>((INDEX('ICB pop'!$A:$H,MATCH($B44,'ICB pop'!$A:$A,0),6))/1000)*G$2</f>
        <v>1509.76008</v>
      </c>
      <c r="H44" s="222">
        <f>((INDEX('ICB pop'!$A:$H,MATCH($B44,'ICB pop'!$A:$A,0),7))/1000)*H$2</f>
        <v>1451.2087200000001</v>
      </c>
      <c r="I44" s="222">
        <f>((INDEX('ICB pop'!$A:$H,MATCH($B44,'ICB pop'!$A:$A,0),8))/1000)*I$2</f>
        <v>561.41428999999994</v>
      </c>
      <c r="J44" s="215">
        <f t="shared" si="1"/>
        <v>3975.9443099999999</v>
      </c>
    </row>
    <row r="45" spans="1:10">
      <c r="A45" s="217"/>
      <c r="B45" s="217" t="s">
        <v>124</v>
      </c>
      <c r="C45" s="217" t="s">
        <v>125</v>
      </c>
      <c r="D45" s="218"/>
      <c r="E45" s="219"/>
      <c r="F45" s="219"/>
      <c r="G45" s="219"/>
      <c r="H45" s="219"/>
      <c r="I45" s="219"/>
      <c r="J45" s="219"/>
    </row>
    <row r="46" spans="1:10">
      <c r="A46" s="220" t="s">
        <v>124</v>
      </c>
      <c r="B46" s="220" t="s">
        <v>126</v>
      </c>
      <c r="C46" s="220" t="s">
        <v>127</v>
      </c>
      <c r="D46" s="221">
        <f>((INDEX('ICB pop'!$A:$H,MATCH($B46,'ICB pop'!$A:$A,0),3))/1000)*D$2</f>
        <v>2278.4118000000003</v>
      </c>
      <c r="E46" s="222">
        <f>((INDEX('ICB pop'!$A:$H,MATCH($B46,'ICB pop'!$A:$A,0),4))/1000)*E$2</f>
        <v>21.38796</v>
      </c>
      <c r="F46" s="222">
        <f>((INDEX('ICB pop'!$A:$H,MATCH($B46,'ICB pop'!$A:$A,0),5))/1000)*F$2</f>
        <v>242.56839999999997</v>
      </c>
      <c r="G46" s="222">
        <f>((INDEX('ICB pop'!$A:$H,MATCH($B46,'ICB pop'!$A:$A,0),6))/1000)*G$2</f>
        <v>849.23703999999998</v>
      </c>
      <c r="H46" s="222">
        <f>((INDEX('ICB pop'!$A:$H,MATCH($B46,'ICB pop'!$A:$A,0),7))/1000)*H$2</f>
        <v>810.67295999999999</v>
      </c>
      <c r="I46" s="222">
        <f>((INDEX('ICB pop'!$A:$H,MATCH($B46,'ICB pop'!$A:$A,0),8))/1000)*I$2</f>
        <v>284.68914000000001</v>
      </c>
      <c r="J46" s="215">
        <f t="shared" si="1"/>
        <v>2208.5554999999999</v>
      </c>
    </row>
    <row r="47" spans="1:10">
      <c r="A47" s="220" t="s">
        <v>124</v>
      </c>
      <c r="B47" s="220" t="s">
        <v>128</v>
      </c>
      <c r="C47" s="220" t="s">
        <v>129</v>
      </c>
      <c r="D47" s="221">
        <f>((INDEX('ICB pop'!$A:$H,MATCH($B47,'ICB pop'!$A:$A,0),3))/1000)*D$2</f>
        <v>2374.6772000000001</v>
      </c>
      <c r="E47" s="222">
        <f>((INDEX('ICB pop'!$A:$H,MATCH($B47,'ICB pop'!$A:$A,0),4))/1000)*E$2</f>
        <v>22.48452</v>
      </c>
      <c r="F47" s="222">
        <f>((INDEX('ICB pop'!$A:$H,MATCH($B47,'ICB pop'!$A:$A,0),5))/1000)*F$2</f>
        <v>232.17079999999999</v>
      </c>
      <c r="G47" s="222">
        <f>((INDEX('ICB pop'!$A:$H,MATCH($B47,'ICB pop'!$A:$A,0),6))/1000)*G$2</f>
        <v>1189.9259099999999</v>
      </c>
      <c r="H47" s="222">
        <f>((INDEX('ICB pop'!$A:$H,MATCH($B47,'ICB pop'!$A:$A,0),7))/1000)*H$2</f>
        <v>876.98436000000004</v>
      </c>
      <c r="I47" s="222">
        <f>((INDEX('ICB pop'!$A:$H,MATCH($B47,'ICB pop'!$A:$A,0),8))/1000)*I$2</f>
        <v>253.67215999999999</v>
      </c>
      <c r="J47" s="215">
        <f>SUM(E47:I47)</f>
        <v>2575.2377500000002</v>
      </c>
    </row>
    <row r="48" spans="1:10">
      <c r="A48" s="220" t="s">
        <v>124</v>
      </c>
      <c r="B48" s="220" t="s">
        <v>130</v>
      </c>
      <c r="C48" s="220" t="s">
        <v>131</v>
      </c>
      <c r="D48" s="221">
        <f>((INDEX('ICB pop'!$A:$H,MATCH($B48,'ICB pop'!$A:$A,0),3))/1000)*D$2</f>
        <v>1410.0362500000001</v>
      </c>
      <c r="E48" s="222">
        <f>((INDEX('ICB pop'!$A:$H,MATCH($B48,'ICB pop'!$A:$A,0),4))/1000)*E$2</f>
        <v>11.853719999999999</v>
      </c>
      <c r="F48" s="222">
        <f>((INDEX('ICB pop'!$A:$H,MATCH($B48,'ICB pop'!$A:$A,0),5))/1000)*F$2</f>
        <v>137.70162999999999</v>
      </c>
      <c r="G48" s="222">
        <f>((INDEX('ICB pop'!$A:$H,MATCH($B48,'ICB pop'!$A:$A,0),6))/1000)*G$2</f>
        <v>451.78371999999996</v>
      </c>
      <c r="H48" s="222">
        <f>((INDEX('ICB pop'!$A:$H,MATCH($B48,'ICB pop'!$A:$A,0),7))/1000)*H$2</f>
        <v>443.95403999999996</v>
      </c>
      <c r="I48" s="222">
        <f>((INDEX('ICB pop'!$A:$H,MATCH($B48,'ICB pop'!$A:$A,0),8))/1000)*I$2</f>
        <v>208.15473000000003</v>
      </c>
      <c r="J48" s="215">
        <f t="shared" si="1"/>
        <v>1253.44784</v>
      </c>
    </row>
    <row r="49" spans="1:10">
      <c r="A49" s="220" t="s">
        <v>124</v>
      </c>
      <c r="B49" s="220" t="s">
        <v>132</v>
      </c>
      <c r="C49" s="220" t="s">
        <v>133</v>
      </c>
      <c r="D49" s="221">
        <f>((INDEX('ICB pop'!$A:$H,MATCH($B49,'ICB pop'!$A:$A,0),3))/1000)*D$2</f>
        <v>2963.9438500000001</v>
      </c>
      <c r="E49" s="222">
        <f>((INDEX('ICB pop'!$A:$H,MATCH($B49,'ICB pop'!$A:$A,0),4))/1000)*E$2</f>
        <v>24.740459999999999</v>
      </c>
      <c r="F49" s="222">
        <f>((INDEX('ICB pop'!$A:$H,MATCH($B49,'ICB pop'!$A:$A,0),5))/1000)*F$2</f>
        <v>283.41067999999996</v>
      </c>
      <c r="G49" s="222">
        <f>((INDEX('ICB pop'!$A:$H,MATCH($B49,'ICB pop'!$A:$A,0),6))/1000)*G$2</f>
        <v>1096.2360199999998</v>
      </c>
      <c r="H49" s="222">
        <f>((INDEX('ICB pop'!$A:$H,MATCH($B49,'ICB pop'!$A:$A,0),7))/1000)*H$2</f>
        <v>940.69272000000012</v>
      </c>
      <c r="I49" s="222">
        <f>((INDEX('ICB pop'!$A:$H,MATCH($B49,'ICB pop'!$A:$A,0),8))/1000)*I$2</f>
        <v>418.86274000000003</v>
      </c>
      <c r="J49" s="215">
        <f t="shared" si="1"/>
        <v>2763.9426199999998</v>
      </c>
    </row>
    <row r="50" spans="1:10">
      <c r="A50" s="220" t="s">
        <v>124</v>
      </c>
      <c r="B50" s="220" t="s">
        <v>134</v>
      </c>
      <c r="C50" s="220" t="s">
        <v>135</v>
      </c>
      <c r="D50" s="221">
        <f>((INDEX('ICB pop'!$A:$H,MATCH($B50,'ICB pop'!$A:$A,0),3))/1000)*D$2</f>
        <v>1903.1110000000001</v>
      </c>
      <c r="E50" s="222">
        <f>((INDEX('ICB pop'!$A:$H,MATCH($B50,'ICB pop'!$A:$A,0),4))/1000)*E$2</f>
        <v>15.404219999999999</v>
      </c>
      <c r="F50" s="222">
        <f>((INDEX('ICB pop'!$A:$H,MATCH($B50,'ICB pop'!$A:$A,0),5))/1000)*F$2</f>
        <v>185.35306999999997</v>
      </c>
      <c r="G50" s="222">
        <f>((INDEX('ICB pop'!$A:$H,MATCH($B50,'ICB pop'!$A:$A,0),6))/1000)*G$2</f>
        <v>629.09674999999993</v>
      </c>
      <c r="H50" s="222">
        <f>((INDEX('ICB pop'!$A:$H,MATCH($B50,'ICB pop'!$A:$A,0),7))/1000)*H$2</f>
        <v>621.11039999999991</v>
      </c>
      <c r="I50" s="222">
        <f>((INDEX('ICB pop'!$A:$H,MATCH($B50,'ICB pop'!$A:$A,0),8))/1000)*I$2</f>
        <v>276.16424999999998</v>
      </c>
      <c r="J50" s="215">
        <f t="shared" si="1"/>
        <v>1727.1286899999998</v>
      </c>
    </row>
    <row r="51" spans="1:10">
      <c r="A51" s="220" t="s">
        <v>124</v>
      </c>
      <c r="B51" s="220" t="s">
        <v>136</v>
      </c>
      <c r="C51" s="220" t="s">
        <v>137</v>
      </c>
      <c r="D51" s="221">
        <f>((INDEX('ICB pop'!$A:$H,MATCH($B51,'ICB pop'!$A:$A,0),3))/1000)*D$2</f>
        <v>1569.5925</v>
      </c>
      <c r="E51" s="222">
        <f>((INDEX('ICB pop'!$A:$H,MATCH($B51,'ICB pop'!$A:$A,0),4))/1000)*E$2</f>
        <v>14.13702</v>
      </c>
      <c r="F51" s="222">
        <f>((INDEX('ICB pop'!$A:$H,MATCH($B51,'ICB pop'!$A:$A,0),5))/1000)*F$2</f>
        <v>161.74290999999999</v>
      </c>
      <c r="G51" s="222">
        <f>((INDEX('ICB pop'!$A:$H,MATCH($B51,'ICB pop'!$A:$A,0),6))/1000)*G$2</f>
        <v>531.37414999999999</v>
      </c>
      <c r="H51" s="222">
        <f>((INDEX('ICB pop'!$A:$H,MATCH($B51,'ICB pop'!$A:$A,0),7))/1000)*H$2</f>
        <v>547.35527999999999</v>
      </c>
      <c r="I51" s="222">
        <f>((INDEX('ICB pop'!$A:$H,MATCH($B51,'ICB pop'!$A:$A,0),8))/1000)*I$2</f>
        <v>209.65573000000001</v>
      </c>
      <c r="J51" s="215">
        <f t="shared" si="1"/>
        <v>1464.2650899999999</v>
      </c>
    </row>
    <row r="52" spans="1:10">
      <c r="A52" s="220" t="s">
        <v>124</v>
      </c>
      <c r="B52" s="220" t="s">
        <v>138</v>
      </c>
      <c r="C52" s="220" t="s">
        <v>139</v>
      </c>
      <c r="D52" s="221">
        <f>((INDEX('ICB pop'!$A:$H,MATCH($B52,'ICB pop'!$A:$A,0),3))/1000)*D$2</f>
        <v>1381.4349500000001</v>
      </c>
      <c r="E52" s="222">
        <f>((INDEX('ICB pop'!$A:$H,MATCH($B52,'ICB pop'!$A:$A,0),4))/1000)*E$2</f>
        <v>11.95506</v>
      </c>
      <c r="F52" s="222">
        <f>((INDEX('ICB pop'!$A:$H,MATCH($B52,'ICB pop'!$A:$A,0),5))/1000)*F$2</f>
        <v>142.25691999999998</v>
      </c>
      <c r="G52" s="222">
        <f>((INDEX('ICB pop'!$A:$H,MATCH($B52,'ICB pop'!$A:$A,0),6))/1000)*G$2</f>
        <v>414.64192000000003</v>
      </c>
      <c r="H52" s="222">
        <f>((INDEX('ICB pop'!$A:$H,MATCH($B52,'ICB pop'!$A:$A,0),7))/1000)*H$2</f>
        <v>442.10615999999999</v>
      </c>
      <c r="I52" s="222">
        <f>((INDEX('ICB pop'!$A:$H,MATCH($B52,'ICB pop'!$A:$A,0),8))/1000)*I$2</f>
        <v>202.65396000000001</v>
      </c>
      <c r="J52" s="215">
        <f t="shared" si="1"/>
        <v>1213.6140200000002</v>
      </c>
    </row>
    <row r="53" spans="1:10">
      <c r="A53" s="223"/>
      <c r="B53" s="223"/>
      <c r="C53" s="223"/>
      <c r="D53" s="219"/>
      <c r="E53" s="219"/>
      <c r="F53" s="219"/>
      <c r="G53" s="219"/>
      <c r="H53" s="219"/>
      <c r="I53" s="219"/>
      <c r="J53" s="219"/>
    </row>
  </sheetData>
  <sheetProtection algorithmName="SHA-512" hashValue="czAK8MUEKvx3zFNi13Ca+gHgIPSx3+WGdtirWMR9/ah+D5d2sdLrsoeLhMBchYoLhlYzm0QLMpTIwLEQizfYwg==" saltValue="5hed6h5YDZOZxGISwP/gVg==" spinCount="100000" sheet="1" objects="1" scenarios="1"/>
  <mergeCells count="2">
    <mergeCell ref="A1:A2"/>
    <mergeCell ref="B1:B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136A3-9E04-534D-995D-157DA509A133}">
  <sheetPr>
    <tabColor theme="7"/>
  </sheetPr>
  <dimension ref="A1:H327"/>
  <sheetViews>
    <sheetView zoomScaleNormal="100" workbookViewId="0">
      <selection activeCell="B11" sqref="B11"/>
    </sheetView>
  </sheetViews>
  <sheetFormatPr defaultColWidth="11" defaultRowHeight="12"/>
  <cols>
    <col min="1" max="1" width="11" style="181"/>
    <col min="2" max="2" width="46.109375" style="181" customWidth="1"/>
    <col min="3" max="3" width="11.109375" style="181" customWidth="1"/>
    <col min="4" max="4" width="28.33203125" style="181" customWidth="1"/>
    <col min="5" max="5" width="16.33203125" style="230" customWidth="1"/>
    <col min="6" max="6" width="16.33203125" style="231" customWidth="1"/>
    <col min="7" max="7" width="16.33203125" style="232" customWidth="1"/>
    <col min="8" max="8" width="46.6640625" style="170" customWidth="1"/>
    <col min="9" max="16384" width="11" style="181"/>
  </cols>
  <sheetData>
    <row r="1" spans="1:8" s="229" customFormat="1" ht="36">
      <c r="A1" s="224" t="s">
        <v>160</v>
      </c>
      <c r="B1" s="224" t="s">
        <v>161</v>
      </c>
      <c r="C1" s="224" t="s">
        <v>162</v>
      </c>
      <c r="D1" s="224" t="s">
        <v>163</v>
      </c>
      <c r="E1" s="225" t="s">
        <v>1182</v>
      </c>
      <c r="F1" s="226" t="s">
        <v>1183</v>
      </c>
      <c r="G1" s="227" t="s">
        <v>168</v>
      </c>
      <c r="H1" s="228" t="s">
        <v>1144</v>
      </c>
    </row>
    <row r="2" spans="1:8">
      <c r="A2" s="181" t="s">
        <v>46</v>
      </c>
      <c r="B2" s="181" t="s">
        <v>47</v>
      </c>
      <c r="C2" s="181" t="s">
        <v>804</v>
      </c>
      <c r="D2" s="181" t="s">
        <v>805</v>
      </c>
      <c r="E2" s="230">
        <v>93836</v>
      </c>
      <c r="F2" s="231">
        <v>55.594799999999999</v>
      </c>
      <c r="G2" s="232">
        <f t="shared" ref="G2:G65" si="0">E2*(F2/100000)</f>
        <v>52.167936527999998</v>
      </c>
    </row>
    <row r="3" spans="1:8">
      <c r="A3" s="181" t="s">
        <v>46</v>
      </c>
      <c r="B3" s="181" t="s">
        <v>47</v>
      </c>
      <c r="C3" s="181" t="s">
        <v>809</v>
      </c>
      <c r="D3" s="181" t="s">
        <v>810</v>
      </c>
      <c r="E3" s="230">
        <v>141285</v>
      </c>
      <c r="F3" s="231">
        <v>72.542100000000005</v>
      </c>
      <c r="G3" s="232">
        <f t="shared" si="0"/>
        <v>102.491105985</v>
      </c>
    </row>
    <row r="4" spans="1:8">
      <c r="A4" s="181" t="s">
        <v>46</v>
      </c>
      <c r="B4" s="181" t="s">
        <v>47</v>
      </c>
      <c r="C4" s="181" t="s">
        <v>812</v>
      </c>
      <c r="D4" s="181" t="s">
        <v>813</v>
      </c>
      <c r="E4" s="230">
        <v>137228</v>
      </c>
      <c r="F4" s="231">
        <v>47.047899999999998</v>
      </c>
      <c r="G4" s="232">
        <f t="shared" si="0"/>
        <v>64.562892211999994</v>
      </c>
    </row>
    <row r="5" spans="1:8">
      <c r="A5" s="181" t="s">
        <v>46</v>
      </c>
      <c r="B5" s="181" t="s">
        <v>47</v>
      </c>
      <c r="C5" s="181" t="s">
        <v>815</v>
      </c>
      <c r="D5" s="181" t="s">
        <v>816</v>
      </c>
      <c r="E5" s="230">
        <v>197419</v>
      </c>
      <c r="F5" s="231">
        <v>53.5197</v>
      </c>
      <c r="G5" s="232">
        <f t="shared" si="0"/>
        <v>105.65805654299999</v>
      </c>
    </row>
    <row r="6" spans="1:8">
      <c r="A6" s="181" t="s">
        <v>46</v>
      </c>
      <c r="B6" s="181" t="s">
        <v>47</v>
      </c>
      <c r="C6" s="181" t="s">
        <v>818</v>
      </c>
      <c r="D6" s="181" t="s">
        <v>819</v>
      </c>
      <c r="E6" s="230">
        <v>107402</v>
      </c>
      <c r="F6" s="231">
        <v>52.172699999999999</v>
      </c>
      <c r="G6" s="232">
        <f t="shared" si="0"/>
        <v>56.034523254000007</v>
      </c>
    </row>
    <row r="7" spans="1:8">
      <c r="A7" s="181" t="s">
        <v>54</v>
      </c>
      <c r="B7" s="181" t="s">
        <v>55</v>
      </c>
      <c r="C7" s="181" t="s">
        <v>272</v>
      </c>
      <c r="D7" s="181" t="s">
        <v>273</v>
      </c>
      <c r="E7" s="230">
        <v>129759</v>
      </c>
      <c r="F7" s="231">
        <v>71.917000000000002</v>
      </c>
      <c r="G7" s="232">
        <f t="shared" si="0"/>
        <v>93.318780029999999</v>
      </c>
    </row>
    <row r="8" spans="1:8">
      <c r="A8" s="181" t="s">
        <v>54</v>
      </c>
      <c r="B8" s="181" t="s">
        <v>55</v>
      </c>
      <c r="C8" s="181" t="s">
        <v>277</v>
      </c>
      <c r="D8" s="181" t="s">
        <v>278</v>
      </c>
      <c r="E8" s="230">
        <v>209397</v>
      </c>
      <c r="F8" s="231">
        <v>62.650300000000001</v>
      </c>
      <c r="G8" s="232">
        <f t="shared" si="0"/>
        <v>131.187848691</v>
      </c>
    </row>
    <row r="9" spans="1:8">
      <c r="A9" s="181" t="s">
        <v>58</v>
      </c>
      <c r="B9" s="181" t="s">
        <v>59</v>
      </c>
      <c r="C9" s="181" t="s">
        <v>629</v>
      </c>
      <c r="D9" s="181" t="s">
        <v>630</v>
      </c>
      <c r="E9" s="230">
        <v>150030</v>
      </c>
      <c r="F9" s="231">
        <v>83.826800000000006</v>
      </c>
      <c r="G9" s="232">
        <f t="shared" si="0"/>
        <v>125.76534804000001</v>
      </c>
    </row>
    <row r="10" spans="1:8">
      <c r="A10" s="181" t="s">
        <v>58</v>
      </c>
      <c r="B10" s="181" t="s">
        <v>59</v>
      </c>
      <c r="C10" s="181" t="s">
        <v>634</v>
      </c>
      <c r="D10" s="181" t="s">
        <v>635</v>
      </c>
      <c r="E10" s="230">
        <v>138381</v>
      </c>
      <c r="F10" s="231">
        <v>61.631900000000002</v>
      </c>
      <c r="G10" s="232">
        <f t="shared" si="0"/>
        <v>85.286839539000013</v>
      </c>
    </row>
    <row r="11" spans="1:8">
      <c r="A11" s="181" t="s">
        <v>44</v>
      </c>
      <c r="B11" s="181" t="s">
        <v>45</v>
      </c>
      <c r="C11" s="181" t="s">
        <v>570</v>
      </c>
      <c r="D11" s="181" t="s">
        <v>571</v>
      </c>
      <c r="E11" s="230">
        <v>259126</v>
      </c>
      <c r="F11" s="231">
        <v>60.005200000000002</v>
      </c>
      <c r="G11" s="232">
        <f t="shared" si="0"/>
        <v>155.48907455200001</v>
      </c>
    </row>
    <row r="12" spans="1:8">
      <c r="A12" s="181" t="s">
        <v>44</v>
      </c>
      <c r="B12" s="181" t="s">
        <v>45</v>
      </c>
      <c r="C12" s="181" t="s">
        <v>575</v>
      </c>
      <c r="D12" s="181" t="s">
        <v>576</v>
      </c>
      <c r="E12" s="230">
        <v>343201</v>
      </c>
      <c r="F12" s="231">
        <v>28.381599999999999</v>
      </c>
      <c r="G12" s="232">
        <f t="shared" si="0"/>
        <v>97.405935016000001</v>
      </c>
    </row>
    <row r="13" spans="1:8">
      <c r="A13" s="181" t="s">
        <v>44</v>
      </c>
      <c r="B13" s="181" t="s">
        <v>45</v>
      </c>
      <c r="C13" s="181" t="s">
        <v>578</v>
      </c>
      <c r="D13" s="181" t="s">
        <v>579</v>
      </c>
      <c r="E13" s="230">
        <v>159364</v>
      </c>
      <c r="F13" s="231">
        <v>46.403500000000001</v>
      </c>
      <c r="G13" s="232">
        <f t="shared" si="0"/>
        <v>73.950473740000007</v>
      </c>
    </row>
    <row r="14" spans="1:8">
      <c r="A14" s="181" t="s">
        <v>44</v>
      </c>
      <c r="B14" s="181" t="s">
        <v>45</v>
      </c>
      <c r="C14" s="181" t="s">
        <v>581</v>
      </c>
      <c r="D14" s="181" t="s">
        <v>582</v>
      </c>
      <c r="E14" s="230">
        <v>172748</v>
      </c>
      <c r="F14" s="231">
        <v>33.630699999999997</v>
      </c>
      <c r="G14" s="232">
        <f t="shared" si="0"/>
        <v>58.096361635999997</v>
      </c>
    </row>
    <row r="15" spans="1:8">
      <c r="A15" s="181" t="s">
        <v>44</v>
      </c>
      <c r="B15" s="181" t="s">
        <v>45</v>
      </c>
      <c r="C15" s="181" t="s">
        <v>584</v>
      </c>
      <c r="D15" s="181" t="s">
        <v>585</v>
      </c>
      <c r="E15" s="230">
        <v>211012</v>
      </c>
      <c r="F15" s="231">
        <v>23.869299999999999</v>
      </c>
      <c r="G15" s="232">
        <f t="shared" si="0"/>
        <v>50.367087316000003</v>
      </c>
    </row>
    <row r="16" spans="1:8">
      <c r="A16" s="181" t="s">
        <v>68</v>
      </c>
      <c r="B16" s="181" t="s">
        <v>69</v>
      </c>
      <c r="C16" s="181" t="s">
        <v>332</v>
      </c>
      <c r="D16" s="181" t="s">
        <v>333</v>
      </c>
      <c r="E16" s="230">
        <v>256814</v>
      </c>
      <c r="F16" s="231">
        <v>42.317700000000002</v>
      </c>
      <c r="G16" s="232">
        <f t="shared" si="0"/>
        <v>108.677778078</v>
      </c>
    </row>
    <row r="17" spans="1:7">
      <c r="A17" s="181" t="s">
        <v>72</v>
      </c>
      <c r="B17" s="181" t="s">
        <v>73</v>
      </c>
      <c r="C17" s="181" t="s">
        <v>681</v>
      </c>
      <c r="D17" s="181" t="s">
        <v>682</v>
      </c>
      <c r="E17" s="230">
        <v>354036</v>
      </c>
      <c r="F17" s="231">
        <v>39.025799999999997</v>
      </c>
      <c r="G17" s="232">
        <f t="shared" si="0"/>
        <v>138.16538128799999</v>
      </c>
    </row>
    <row r="18" spans="1:7">
      <c r="A18" s="181" t="s">
        <v>72</v>
      </c>
      <c r="B18" s="181" t="s">
        <v>73</v>
      </c>
      <c r="C18" s="181" t="s">
        <v>686</v>
      </c>
      <c r="D18" s="181" t="s">
        <v>687</v>
      </c>
      <c r="E18" s="230">
        <v>40476</v>
      </c>
      <c r="F18" s="231">
        <v>20.8063</v>
      </c>
      <c r="G18" s="232">
        <f t="shared" si="0"/>
        <v>8.421557988</v>
      </c>
    </row>
    <row r="19" spans="1:7">
      <c r="A19" s="181" t="s">
        <v>78</v>
      </c>
      <c r="B19" s="181" t="s">
        <v>79</v>
      </c>
      <c r="C19" s="181" t="s">
        <v>933</v>
      </c>
      <c r="D19" s="181" t="s">
        <v>934</v>
      </c>
      <c r="E19" s="230">
        <v>337098</v>
      </c>
      <c r="F19" s="231">
        <v>56.623199999999997</v>
      </c>
      <c r="G19" s="232">
        <f t="shared" si="0"/>
        <v>190.87567473599998</v>
      </c>
    </row>
    <row r="20" spans="1:7">
      <c r="A20" s="181" t="s">
        <v>70</v>
      </c>
      <c r="B20" s="181" t="s">
        <v>71</v>
      </c>
      <c r="C20" s="181" t="s">
        <v>509</v>
      </c>
      <c r="D20" s="181" t="s">
        <v>510</v>
      </c>
      <c r="E20" s="230">
        <v>193615</v>
      </c>
      <c r="F20" s="231">
        <v>17.609300000000001</v>
      </c>
      <c r="G20" s="232">
        <f t="shared" si="0"/>
        <v>34.094246195000004</v>
      </c>
    </row>
    <row r="21" spans="1:7">
      <c r="A21" s="181" t="s">
        <v>80</v>
      </c>
      <c r="B21" s="181" t="s">
        <v>81</v>
      </c>
      <c r="C21" s="181" t="s">
        <v>954</v>
      </c>
      <c r="D21" s="181" t="s">
        <v>955</v>
      </c>
      <c r="E21" s="230">
        <v>181322</v>
      </c>
      <c r="F21" s="231">
        <v>27.804099999999998</v>
      </c>
      <c r="G21" s="232">
        <f t="shared" si="0"/>
        <v>50.414950201999993</v>
      </c>
    </row>
    <row r="22" spans="1:7">
      <c r="A22" s="181" t="s">
        <v>82</v>
      </c>
      <c r="B22" s="181" t="s">
        <v>83</v>
      </c>
      <c r="C22" s="181" t="s">
        <v>1012</v>
      </c>
      <c r="D22" s="181" t="s">
        <v>1013</v>
      </c>
      <c r="E22" s="230">
        <v>256622</v>
      </c>
      <c r="F22" s="231">
        <v>38.254300000000001</v>
      </c>
      <c r="G22" s="232">
        <f t="shared" si="0"/>
        <v>98.168949745999996</v>
      </c>
    </row>
    <row r="23" spans="1:7">
      <c r="A23" s="181" t="s">
        <v>126</v>
      </c>
      <c r="B23" s="181" t="s">
        <v>127</v>
      </c>
      <c r="C23" s="181" t="s">
        <v>169</v>
      </c>
      <c r="D23" s="181" t="s">
        <v>170</v>
      </c>
      <c r="E23" s="230">
        <v>196357</v>
      </c>
      <c r="F23" s="231">
        <v>32.0627</v>
      </c>
      <c r="G23" s="232">
        <f t="shared" si="0"/>
        <v>62.957355838999995</v>
      </c>
    </row>
    <row r="24" spans="1:7">
      <c r="A24" s="181" t="s">
        <v>128</v>
      </c>
      <c r="B24" s="181" t="s">
        <v>129</v>
      </c>
      <c r="C24" s="181" t="s">
        <v>218</v>
      </c>
      <c r="D24" s="181" t="s">
        <v>220</v>
      </c>
      <c r="E24" s="230">
        <v>465866</v>
      </c>
      <c r="F24" s="231">
        <v>64.704999999999998</v>
      </c>
      <c r="G24" s="232">
        <f t="shared" si="0"/>
        <v>301.43859530000003</v>
      </c>
    </row>
    <row r="25" spans="1:7">
      <c r="A25" s="181" t="s">
        <v>128</v>
      </c>
      <c r="B25" s="181" t="s">
        <v>129</v>
      </c>
      <c r="C25" s="181" t="s">
        <v>221</v>
      </c>
      <c r="D25" s="181" t="s">
        <v>222</v>
      </c>
      <c r="E25" s="230">
        <v>215574</v>
      </c>
      <c r="F25" s="231">
        <v>37.728299999999997</v>
      </c>
      <c r="G25" s="232">
        <f t="shared" si="0"/>
        <v>81.332405441999995</v>
      </c>
    </row>
    <row r="26" spans="1:7">
      <c r="A26" s="181" t="s">
        <v>128</v>
      </c>
      <c r="B26" s="181" t="s">
        <v>129</v>
      </c>
      <c r="C26" s="181" t="s">
        <v>224</v>
      </c>
      <c r="D26" s="181" t="s">
        <v>225</v>
      </c>
      <c r="E26" s="230">
        <v>287816</v>
      </c>
      <c r="F26" s="231">
        <v>38.070900000000002</v>
      </c>
      <c r="G26" s="232">
        <f t="shared" si="0"/>
        <v>109.574141544</v>
      </c>
    </row>
    <row r="27" spans="1:7">
      <c r="A27" s="181" t="s">
        <v>132</v>
      </c>
      <c r="B27" s="181" t="s">
        <v>133</v>
      </c>
      <c r="C27" s="181" t="s">
        <v>367</v>
      </c>
      <c r="D27" s="181" t="s">
        <v>368</v>
      </c>
      <c r="E27" s="230">
        <v>262839</v>
      </c>
      <c r="F27" s="231">
        <v>33.253100000000003</v>
      </c>
      <c r="G27" s="232">
        <f t="shared" si="0"/>
        <v>87.402115509000012</v>
      </c>
    </row>
    <row r="28" spans="1:7">
      <c r="A28" s="181" t="s">
        <v>132</v>
      </c>
      <c r="B28" s="181" t="s">
        <v>133</v>
      </c>
      <c r="C28" s="181" t="s">
        <v>370</v>
      </c>
      <c r="D28" s="181" t="s">
        <v>371</v>
      </c>
      <c r="E28" s="230">
        <v>136218</v>
      </c>
      <c r="F28" s="231">
        <v>44.737499999999997</v>
      </c>
      <c r="G28" s="232">
        <f t="shared" si="0"/>
        <v>60.940527749999994</v>
      </c>
    </row>
    <row r="29" spans="1:7">
      <c r="A29" s="181" t="s">
        <v>126</v>
      </c>
      <c r="B29" s="181" t="s">
        <v>127</v>
      </c>
      <c r="C29" s="181" t="s">
        <v>174</v>
      </c>
      <c r="D29" s="181" t="s">
        <v>175</v>
      </c>
      <c r="E29" s="230">
        <v>222881</v>
      </c>
      <c r="F29" s="231">
        <v>29.132999999999999</v>
      </c>
      <c r="G29" s="232">
        <f t="shared" si="0"/>
        <v>64.931921729999999</v>
      </c>
    </row>
    <row r="30" spans="1:7">
      <c r="A30" s="181" t="s">
        <v>88</v>
      </c>
      <c r="B30" s="181" t="s">
        <v>89</v>
      </c>
      <c r="C30" s="181" t="s">
        <v>252</v>
      </c>
      <c r="D30" s="181" t="s">
        <v>253</v>
      </c>
      <c r="E30" s="230">
        <v>202626</v>
      </c>
      <c r="F30" s="231">
        <v>53.530799999999999</v>
      </c>
      <c r="G30" s="232">
        <f t="shared" si="0"/>
        <v>108.46731880799999</v>
      </c>
    </row>
    <row r="31" spans="1:7">
      <c r="A31" s="181" t="s">
        <v>86</v>
      </c>
      <c r="B31" s="181" t="s">
        <v>87</v>
      </c>
      <c r="C31" s="181" t="s">
        <v>181</v>
      </c>
      <c r="D31" s="181" t="s">
        <v>182</v>
      </c>
      <c r="E31" s="230">
        <v>213528</v>
      </c>
      <c r="F31" s="231">
        <v>69.201300000000003</v>
      </c>
      <c r="G31" s="232">
        <f t="shared" si="0"/>
        <v>147.76415186400001</v>
      </c>
    </row>
    <row r="32" spans="1:7">
      <c r="A32" s="181" t="s">
        <v>92</v>
      </c>
      <c r="B32" s="181" t="s">
        <v>93</v>
      </c>
      <c r="C32" s="181" t="s">
        <v>733</v>
      </c>
      <c r="D32" s="181" t="s">
        <v>734</v>
      </c>
      <c r="E32" s="230">
        <v>182773</v>
      </c>
      <c r="F32" s="231">
        <v>35.434199999999997</v>
      </c>
      <c r="G32" s="232">
        <f t="shared" si="0"/>
        <v>64.764150365999996</v>
      </c>
    </row>
    <row r="33" spans="1:7">
      <c r="A33" s="181" t="s">
        <v>92</v>
      </c>
      <c r="B33" s="181" t="s">
        <v>93</v>
      </c>
      <c r="C33" s="181" t="s">
        <v>736</v>
      </c>
      <c r="D33" s="181" t="s">
        <v>737</v>
      </c>
      <c r="E33" s="230">
        <v>175531</v>
      </c>
      <c r="F33" s="231">
        <v>55.857599999999998</v>
      </c>
      <c r="G33" s="232">
        <f t="shared" si="0"/>
        <v>98.047403855999988</v>
      </c>
    </row>
    <row r="34" spans="1:7">
      <c r="A34" s="181" t="s">
        <v>118</v>
      </c>
      <c r="B34" s="181" t="s">
        <v>119</v>
      </c>
      <c r="C34" s="181" t="s">
        <v>592</v>
      </c>
      <c r="D34" s="181" t="s">
        <v>593</v>
      </c>
      <c r="E34" s="230">
        <v>279142</v>
      </c>
      <c r="F34" s="231">
        <v>35.418300000000002</v>
      </c>
      <c r="G34" s="232">
        <f t="shared" si="0"/>
        <v>98.867350986000019</v>
      </c>
    </row>
    <row r="35" spans="1:7">
      <c r="A35" s="181" t="s">
        <v>114</v>
      </c>
      <c r="B35" s="181" t="s">
        <v>115</v>
      </c>
      <c r="C35" s="181" t="s">
        <v>397</v>
      </c>
      <c r="D35" s="181" t="s">
        <v>398</v>
      </c>
      <c r="E35" s="230">
        <v>124165</v>
      </c>
      <c r="F35" s="231">
        <v>27.067</v>
      </c>
      <c r="G35" s="232">
        <f t="shared" si="0"/>
        <v>33.607740549999995</v>
      </c>
    </row>
    <row r="36" spans="1:7">
      <c r="A36" s="181" t="s">
        <v>112</v>
      </c>
      <c r="B36" s="181" t="s">
        <v>113</v>
      </c>
      <c r="C36" s="181" t="s">
        <v>228</v>
      </c>
      <c r="D36" s="181" t="s">
        <v>229</v>
      </c>
      <c r="E36" s="230">
        <v>158465</v>
      </c>
      <c r="F36" s="231">
        <v>12.4549</v>
      </c>
      <c r="G36" s="232">
        <f t="shared" si="0"/>
        <v>19.736657285</v>
      </c>
    </row>
    <row r="37" spans="1:7">
      <c r="A37" s="181" t="s">
        <v>112</v>
      </c>
      <c r="B37" s="181" t="s">
        <v>113</v>
      </c>
      <c r="C37" s="181" t="s">
        <v>231</v>
      </c>
      <c r="D37" s="181" t="s">
        <v>232</v>
      </c>
      <c r="E37" s="230">
        <v>160337</v>
      </c>
      <c r="F37" s="231">
        <v>28.165800000000001</v>
      </c>
      <c r="G37" s="232">
        <f t="shared" si="0"/>
        <v>45.160198745999999</v>
      </c>
    </row>
    <row r="38" spans="1:7">
      <c r="A38" s="181" t="s">
        <v>114</v>
      </c>
      <c r="B38" s="181" t="s">
        <v>115</v>
      </c>
      <c r="C38" s="181" t="s">
        <v>400</v>
      </c>
      <c r="D38" s="181" t="s">
        <v>401</v>
      </c>
      <c r="E38" s="230">
        <v>149577</v>
      </c>
      <c r="F38" s="231">
        <v>54.768700000000003</v>
      </c>
      <c r="G38" s="232">
        <f t="shared" si="0"/>
        <v>81.921378399000005</v>
      </c>
    </row>
    <row r="39" spans="1:7">
      <c r="A39" s="181" t="s">
        <v>114</v>
      </c>
      <c r="B39" s="181" t="s">
        <v>115</v>
      </c>
      <c r="C39" s="181" t="s">
        <v>403</v>
      </c>
      <c r="D39" s="181" t="s">
        <v>404</v>
      </c>
      <c r="E39" s="230">
        <v>151273</v>
      </c>
      <c r="F39" s="231">
        <v>27.720600000000001</v>
      </c>
      <c r="G39" s="232">
        <f t="shared" si="0"/>
        <v>41.933783238000004</v>
      </c>
    </row>
    <row r="40" spans="1:7">
      <c r="A40" s="181" t="s">
        <v>112</v>
      </c>
      <c r="B40" s="181" t="s">
        <v>113</v>
      </c>
      <c r="C40" s="181" t="s">
        <v>234</v>
      </c>
      <c r="D40" s="181" t="s">
        <v>235</v>
      </c>
      <c r="E40" s="230">
        <v>173945</v>
      </c>
      <c r="F40" s="231">
        <v>14.794</v>
      </c>
      <c r="G40" s="232">
        <f t="shared" si="0"/>
        <v>25.733423299999998</v>
      </c>
    </row>
    <row r="41" spans="1:7">
      <c r="A41" s="181" t="s">
        <v>86</v>
      </c>
      <c r="B41" s="181" t="s">
        <v>87</v>
      </c>
      <c r="C41" s="181" t="s">
        <v>186</v>
      </c>
      <c r="D41" s="181" t="s">
        <v>187</v>
      </c>
      <c r="E41" s="230">
        <v>270203</v>
      </c>
      <c r="F41" s="231">
        <v>36.233699999999999</v>
      </c>
      <c r="G41" s="232">
        <f t="shared" si="0"/>
        <v>97.904544411000003</v>
      </c>
    </row>
    <row r="42" spans="1:7">
      <c r="A42" s="181" t="s">
        <v>122</v>
      </c>
      <c r="B42" s="181" t="s">
        <v>123</v>
      </c>
      <c r="C42" s="181" t="s">
        <v>1086</v>
      </c>
      <c r="D42" s="181" t="s">
        <v>1087</v>
      </c>
      <c r="E42" s="230">
        <v>291738</v>
      </c>
      <c r="F42" s="231">
        <v>37.240699999999997</v>
      </c>
      <c r="G42" s="232">
        <f t="shared" si="0"/>
        <v>108.64527336599998</v>
      </c>
    </row>
    <row r="43" spans="1:7">
      <c r="A43" s="181" t="s">
        <v>116</v>
      </c>
      <c r="B43" s="181" t="s">
        <v>467</v>
      </c>
      <c r="C43" s="181" t="s">
        <v>468</v>
      </c>
      <c r="D43" s="181" t="s">
        <v>469</v>
      </c>
      <c r="E43" s="230">
        <v>214692</v>
      </c>
      <c r="F43" s="231">
        <v>15.5535</v>
      </c>
      <c r="G43" s="232">
        <f t="shared" si="0"/>
        <v>33.392120219999995</v>
      </c>
    </row>
    <row r="44" spans="1:7">
      <c r="A44" s="181" t="s">
        <v>116</v>
      </c>
      <c r="B44" s="181" t="s">
        <v>467</v>
      </c>
      <c r="C44" s="181" t="s">
        <v>471</v>
      </c>
      <c r="D44" s="181" t="s">
        <v>472</v>
      </c>
      <c r="E44" s="230">
        <v>252872</v>
      </c>
      <c r="F44" s="231">
        <v>64.369200000000006</v>
      </c>
      <c r="G44" s="232">
        <f t="shared" si="0"/>
        <v>162.77168342400003</v>
      </c>
    </row>
    <row r="45" spans="1:7">
      <c r="A45" s="181" t="s">
        <v>116</v>
      </c>
      <c r="B45" s="181" t="s">
        <v>467</v>
      </c>
      <c r="C45" s="181" t="s">
        <v>474</v>
      </c>
      <c r="D45" s="181" t="s">
        <v>475</v>
      </c>
      <c r="E45" s="230">
        <v>142296</v>
      </c>
      <c r="F45" s="231">
        <v>22.749199999999998</v>
      </c>
      <c r="G45" s="232">
        <f t="shared" si="0"/>
        <v>32.371201631999995</v>
      </c>
    </row>
    <row r="46" spans="1:7">
      <c r="A46" s="181" t="s">
        <v>46</v>
      </c>
      <c r="B46" s="181" t="s">
        <v>47</v>
      </c>
      <c r="C46" s="181" t="s">
        <v>823</v>
      </c>
      <c r="D46" s="181" t="s">
        <v>824</v>
      </c>
      <c r="E46" s="230">
        <v>533149</v>
      </c>
      <c r="F46" s="231">
        <v>57.343600000000002</v>
      </c>
      <c r="G46" s="232">
        <f t="shared" si="0"/>
        <v>305.72682996399999</v>
      </c>
    </row>
    <row r="47" spans="1:7">
      <c r="A47" s="181" t="s">
        <v>54</v>
      </c>
      <c r="B47" s="181" t="s">
        <v>55</v>
      </c>
      <c r="C47" s="181" t="s">
        <v>280</v>
      </c>
      <c r="D47" s="181" t="s">
        <v>281</v>
      </c>
      <c r="E47" s="230">
        <v>386667</v>
      </c>
      <c r="F47" s="231">
        <v>42.499099999999999</v>
      </c>
      <c r="G47" s="232">
        <f t="shared" si="0"/>
        <v>164.329994997</v>
      </c>
    </row>
    <row r="48" spans="1:7">
      <c r="A48" s="181" t="s">
        <v>54</v>
      </c>
      <c r="B48" s="181" t="s">
        <v>55</v>
      </c>
      <c r="C48" s="181" t="s">
        <v>283</v>
      </c>
      <c r="D48" s="181" t="s">
        <v>284</v>
      </c>
      <c r="E48" s="230">
        <v>343823</v>
      </c>
      <c r="F48" s="231">
        <v>34.211199999999998</v>
      </c>
      <c r="G48" s="232">
        <f t="shared" si="0"/>
        <v>117.625974176</v>
      </c>
    </row>
    <row r="49" spans="1:7">
      <c r="A49" s="181" t="s">
        <v>80</v>
      </c>
      <c r="B49" s="181" t="s">
        <v>81</v>
      </c>
      <c r="C49" s="181" t="s">
        <v>957</v>
      </c>
      <c r="D49" s="181" t="s">
        <v>958</v>
      </c>
      <c r="E49" s="230">
        <v>325415</v>
      </c>
      <c r="F49" s="231">
        <v>19.9833</v>
      </c>
      <c r="G49" s="232">
        <f t="shared" si="0"/>
        <v>65.028655694999998</v>
      </c>
    </row>
    <row r="50" spans="1:7">
      <c r="A50" s="181" t="s">
        <v>130</v>
      </c>
      <c r="B50" s="181" t="s">
        <v>303</v>
      </c>
      <c r="C50" s="181" t="s">
        <v>304</v>
      </c>
      <c r="D50" s="181" t="s">
        <v>305</v>
      </c>
      <c r="E50" s="230">
        <v>573299</v>
      </c>
      <c r="F50" s="231">
        <v>33.935899999999997</v>
      </c>
      <c r="G50" s="232">
        <f t="shared" si="0"/>
        <v>194.55417534099999</v>
      </c>
    </row>
    <row r="51" spans="1:7">
      <c r="A51" s="181" t="s">
        <v>130</v>
      </c>
      <c r="B51" s="181" t="s">
        <v>303</v>
      </c>
      <c r="C51" s="181" t="s">
        <v>309</v>
      </c>
      <c r="D51" s="181" t="s">
        <v>310</v>
      </c>
      <c r="E51" s="230">
        <v>2226</v>
      </c>
      <c r="F51" s="231">
        <v>41.941758534503101</v>
      </c>
      <c r="G51" s="232">
        <f t="shared" si="0"/>
        <v>0.93362354497803901</v>
      </c>
    </row>
    <row r="52" spans="1:7">
      <c r="A52" s="181" t="s">
        <v>126</v>
      </c>
      <c r="B52" s="181" t="s">
        <v>127</v>
      </c>
      <c r="C52" s="181" t="s">
        <v>179</v>
      </c>
      <c r="D52" s="181" t="s">
        <v>178</v>
      </c>
      <c r="E52" s="230">
        <v>504070</v>
      </c>
      <c r="F52" s="231">
        <v>30.548500000000001</v>
      </c>
      <c r="G52" s="232">
        <f t="shared" si="0"/>
        <v>153.98582395</v>
      </c>
    </row>
    <row r="53" spans="1:7">
      <c r="A53" s="181" t="s">
        <v>86</v>
      </c>
      <c r="B53" s="181" t="s">
        <v>87</v>
      </c>
      <c r="C53" s="181" t="s">
        <v>191</v>
      </c>
      <c r="D53" s="181" t="s">
        <v>192</v>
      </c>
      <c r="E53" s="230">
        <v>174687</v>
      </c>
      <c r="F53" s="231">
        <v>49.070399999999999</v>
      </c>
      <c r="G53" s="232">
        <f t="shared" si="0"/>
        <v>85.719609648000002</v>
      </c>
    </row>
    <row r="54" spans="1:7">
      <c r="A54" s="181" t="s">
        <v>86</v>
      </c>
      <c r="B54" s="181" t="s">
        <v>87</v>
      </c>
      <c r="C54" s="181" t="s">
        <v>194</v>
      </c>
      <c r="D54" s="181" t="s">
        <v>195</v>
      </c>
      <c r="E54" s="230">
        <v>294096</v>
      </c>
      <c r="F54" s="231">
        <v>32.205500000000001</v>
      </c>
      <c r="G54" s="232">
        <f t="shared" si="0"/>
        <v>94.715087280000006</v>
      </c>
    </row>
    <row r="55" spans="1:7">
      <c r="A55" s="181" t="s">
        <v>46</v>
      </c>
      <c r="B55" s="181" t="s">
        <v>47</v>
      </c>
      <c r="C55" s="181" t="s">
        <v>826</v>
      </c>
      <c r="D55" s="181" t="s">
        <v>827</v>
      </c>
      <c r="E55" s="230">
        <v>323820</v>
      </c>
      <c r="F55" s="231">
        <v>65.836299999999994</v>
      </c>
      <c r="G55" s="232">
        <f t="shared" si="0"/>
        <v>213.19110665999997</v>
      </c>
    </row>
    <row r="56" spans="1:7">
      <c r="A56" s="181" t="s">
        <v>134</v>
      </c>
      <c r="B56" s="181" t="s">
        <v>135</v>
      </c>
      <c r="C56" s="181" t="s">
        <v>389</v>
      </c>
      <c r="D56" s="181" t="s">
        <v>390</v>
      </c>
      <c r="E56" s="230">
        <v>396989</v>
      </c>
      <c r="F56" s="231">
        <v>43.665999999999997</v>
      </c>
      <c r="G56" s="232">
        <f t="shared" si="0"/>
        <v>173.34921673999997</v>
      </c>
    </row>
    <row r="57" spans="1:7">
      <c r="A57" s="181" t="s">
        <v>134</v>
      </c>
      <c r="B57" s="181" t="s">
        <v>135</v>
      </c>
      <c r="C57" s="181" t="s">
        <v>393</v>
      </c>
      <c r="D57" s="181" t="s">
        <v>392</v>
      </c>
      <c r="E57" s="230">
        <v>379791</v>
      </c>
      <c r="F57" s="231">
        <v>29.256599999999999</v>
      </c>
      <c r="G57" s="232">
        <f t="shared" si="0"/>
        <v>111.11393370599998</v>
      </c>
    </row>
    <row r="58" spans="1:7">
      <c r="A58" s="181" t="s">
        <v>86</v>
      </c>
      <c r="B58" s="181" t="s">
        <v>87</v>
      </c>
      <c r="C58" s="181" t="s">
        <v>197</v>
      </c>
      <c r="D58" s="181" t="s">
        <v>227</v>
      </c>
      <c r="E58" s="230">
        <v>6584</v>
      </c>
      <c r="F58" s="231">
        <v>30.289300000000001</v>
      </c>
      <c r="G58" s="232">
        <f t="shared" si="0"/>
        <v>1.9942475119999998</v>
      </c>
    </row>
    <row r="59" spans="1:7">
      <c r="A59" s="181" t="s">
        <v>112</v>
      </c>
      <c r="B59" s="181" t="s">
        <v>113</v>
      </c>
      <c r="C59" s="181" t="s">
        <v>197</v>
      </c>
      <c r="D59" s="181" t="s">
        <v>227</v>
      </c>
      <c r="E59" s="230">
        <v>540476</v>
      </c>
      <c r="F59" s="231">
        <v>30.289300000000001</v>
      </c>
      <c r="G59" s="232">
        <f t="shared" si="0"/>
        <v>163.706397068</v>
      </c>
    </row>
    <row r="60" spans="1:7">
      <c r="A60" s="181" t="s">
        <v>76</v>
      </c>
      <c r="B60" s="181" t="s">
        <v>77</v>
      </c>
      <c r="C60" s="181" t="s">
        <v>1156</v>
      </c>
      <c r="D60" s="181" t="s">
        <v>911</v>
      </c>
      <c r="E60" s="230">
        <v>350448</v>
      </c>
      <c r="F60" s="231">
        <v>40.137900000000002</v>
      </c>
      <c r="G60" s="232">
        <f t="shared" si="0"/>
        <v>140.662467792</v>
      </c>
    </row>
    <row r="61" spans="1:7">
      <c r="A61" s="181" t="s">
        <v>76</v>
      </c>
      <c r="B61" s="181" t="s">
        <v>77</v>
      </c>
      <c r="C61" s="181" t="s">
        <v>912</v>
      </c>
      <c r="D61" s="181" t="s">
        <v>913</v>
      </c>
      <c r="E61" s="230">
        <v>406733</v>
      </c>
      <c r="F61" s="231">
        <v>36.167400000000001</v>
      </c>
      <c r="G61" s="232">
        <f t="shared" si="0"/>
        <v>147.104751042</v>
      </c>
    </row>
    <row r="62" spans="1:7">
      <c r="A62" s="181" t="s">
        <v>88</v>
      </c>
      <c r="B62" s="181" t="s">
        <v>89</v>
      </c>
      <c r="C62" s="181" t="s">
        <v>257</v>
      </c>
      <c r="D62" s="181" t="s">
        <v>258</v>
      </c>
      <c r="E62" s="230">
        <v>125063</v>
      </c>
      <c r="F62" s="231">
        <v>36.475099999999998</v>
      </c>
      <c r="G62" s="232">
        <f t="shared" si="0"/>
        <v>45.616854312999997</v>
      </c>
    </row>
    <row r="63" spans="1:7">
      <c r="A63" s="181" t="s">
        <v>88</v>
      </c>
      <c r="B63" s="181" t="s">
        <v>89</v>
      </c>
      <c r="C63" s="181" t="s">
        <v>260</v>
      </c>
      <c r="D63" s="181" t="s">
        <v>261</v>
      </c>
      <c r="E63" s="230">
        <v>90172</v>
      </c>
      <c r="F63" s="231">
        <v>20.9758</v>
      </c>
      <c r="G63" s="232">
        <f t="shared" si="0"/>
        <v>18.914298375999998</v>
      </c>
    </row>
    <row r="64" spans="1:7">
      <c r="A64" s="181" t="s">
        <v>88</v>
      </c>
      <c r="B64" s="181" t="s">
        <v>89</v>
      </c>
      <c r="C64" s="181" t="s">
        <v>263</v>
      </c>
      <c r="D64" s="181" t="s">
        <v>264</v>
      </c>
      <c r="E64" s="230">
        <v>102080</v>
      </c>
      <c r="F64" s="231">
        <v>38.264499999999998</v>
      </c>
      <c r="G64" s="232">
        <f t="shared" si="0"/>
        <v>39.060401599999999</v>
      </c>
    </row>
    <row r="65" spans="1:8">
      <c r="A65" s="181" t="s">
        <v>88</v>
      </c>
      <c r="B65" s="181" t="s">
        <v>89</v>
      </c>
      <c r="C65" s="181" t="s">
        <v>266</v>
      </c>
      <c r="D65" s="181" t="s">
        <v>267</v>
      </c>
      <c r="E65" s="230">
        <v>178985</v>
      </c>
      <c r="F65" s="231">
        <v>22.2166</v>
      </c>
      <c r="G65" s="232">
        <f t="shared" si="0"/>
        <v>39.76438151</v>
      </c>
    </row>
    <row r="66" spans="1:8">
      <c r="A66" s="181" t="s">
        <v>88</v>
      </c>
      <c r="B66" s="181" t="s">
        <v>89</v>
      </c>
      <c r="C66" s="181" t="s">
        <v>269</v>
      </c>
      <c r="D66" s="181" t="s">
        <v>270</v>
      </c>
      <c r="E66" s="230">
        <v>160904</v>
      </c>
      <c r="F66" s="231">
        <v>22.237500000000001</v>
      </c>
      <c r="G66" s="232">
        <f t="shared" ref="G66:G129" si="1">E66*(F66/100000)</f>
        <v>35.781027000000002</v>
      </c>
    </row>
    <row r="67" spans="1:8">
      <c r="A67" s="181" t="s">
        <v>46</v>
      </c>
      <c r="B67" s="181" t="s">
        <v>47</v>
      </c>
      <c r="C67" s="181" t="s">
        <v>831</v>
      </c>
      <c r="D67" s="181" t="s">
        <v>832</v>
      </c>
      <c r="E67" s="230">
        <v>97831</v>
      </c>
      <c r="F67" s="231">
        <v>41.941758534503101</v>
      </c>
      <c r="G67" s="232">
        <f t="shared" si="1"/>
        <v>41.032041791889732</v>
      </c>
      <c r="H67" s="170" t="s">
        <v>1185</v>
      </c>
    </row>
    <row r="68" spans="1:8">
      <c r="A68" s="181" t="s">
        <v>58</v>
      </c>
      <c r="B68" s="181" t="s">
        <v>59</v>
      </c>
      <c r="C68" s="181" t="s">
        <v>637</v>
      </c>
      <c r="D68" s="181" t="s">
        <v>638</v>
      </c>
      <c r="E68" s="230">
        <v>66726</v>
      </c>
      <c r="F68" s="231">
        <v>41.941758534503101</v>
      </c>
      <c r="G68" s="232">
        <f t="shared" si="1"/>
        <v>27.986057799732539</v>
      </c>
      <c r="H68" s="170" t="s">
        <v>1184</v>
      </c>
    </row>
    <row r="69" spans="1:8">
      <c r="A69" s="181" t="s">
        <v>46</v>
      </c>
      <c r="B69" s="181" t="s">
        <v>47</v>
      </c>
      <c r="C69" s="181" t="s">
        <v>834</v>
      </c>
      <c r="D69" s="181" t="s">
        <v>835</v>
      </c>
      <c r="E69" s="230">
        <v>108524</v>
      </c>
      <c r="F69" s="231">
        <v>41.941758534503101</v>
      </c>
      <c r="G69" s="232">
        <f t="shared" si="1"/>
        <v>45.516874031984145</v>
      </c>
      <c r="H69" s="170" t="s">
        <v>1185</v>
      </c>
    </row>
    <row r="70" spans="1:8">
      <c r="A70" s="181" t="s">
        <v>58</v>
      </c>
      <c r="B70" s="181" t="s">
        <v>59</v>
      </c>
      <c r="C70" s="181" t="s">
        <v>837</v>
      </c>
      <c r="D70" s="181" t="s">
        <v>838</v>
      </c>
      <c r="E70" s="230">
        <v>8481</v>
      </c>
      <c r="F70" s="231">
        <v>41.941758534503101</v>
      </c>
      <c r="G70" s="232">
        <f t="shared" si="1"/>
        <v>3.5570805413112079</v>
      </c>
      <c r="H70" s="170" t="s">
        <v>1185</v>
      </c>
    </row>
    <row r="71" spans="1:8">
      <c r="A71" s="181" t="s">
        <v>46</v>
      </c>
      <c r="B71" s="181" t="s">
        <v>47</v>
      </c>
      <c r="C71" s="181" t="s">
        <v>837</v>
      </c>
      <c r="D71" s="181" t="s">
        <v>838</v>
      </c>
      <c r="E71" s="230">
        <v>59560</v>
      </c>
      <c r="F71" s="231">
        <v>41.941758534503101</v>
      </c>
      <c r="G71" s="232">
        <f t="shared" si="1"/>
        <v>24.980511383150048</v>
      </c>
      <c r="H71" s="170" t="s">
        <v>1185</v>
      </c>
    </row>
    <row r="72" spans="1:8">
      <c r="A72" s="181" t="s">
        <v>46</v>
      </c>
      <c r="B72" s="181" t="s">
        <v>47</v>
      </c>
      <c r="C72" s="181" t="s">
        <v>840</v>
      </c>
      <c r="D72" s="181" t="s">
        <v>841</v>
      </c>
      <c r="E72" s="230">
        <v>53754</v>
      </c>
      <c r="F72" s="231">
        <v>41.941758534503101</v>
      </c>
      <c r="G72" s="232">
        <f t="shared" si="1"/>
        <v>22.545372882636798</v>
      </c>
      <c r="H72" s="170" t="s">
        <v>1184</v>
      </c>
    </row>
    <row r="73" spans="1:8">
      <c r="A73" s="181" t="s">
        <v>58</v>
      </c>
      <c r="B73" s="181" t="s">
        <v>59</v>
      </c>
      <c r="C73" s="181" t="s">
        <v>642</v>
      </c>
      <c r="D73" s="181" t="s">
        <v>643</v>
      </c>
      <c r="E73" s="230">
        <v>104905</v>
      </c>
      <c r="F73" s="231">
        <v>41.941758534503101</v>
      </c>
      <c r="G73" s="232">
        <f t="shared" si="1"/>
        <v>43.999001790620476</v>
      </c>
      <c r="H73" s="170" t="s">
        <v>1184</v>
      </c>
    </row>
    <row r="74" spans="1:8">
      <c r="A74" s="181" t="s">
        <v>68</v>
      </c>
      <c r="B74" s="181" t="s">
        <v>69</v>
      </c>
      <c r="C74" s="181" t="s">
        <v>337</v>
      </c>
      <c r="D74" s="181" t="s">
        <v>338</v>
      </c>
      <c r="E74" s="230">
        <v>128829</v>
      </c>
      <c r="F74" s="231">
        <v>29.941800000000001</v>
      </c>
      <c r="G74" s="232">
        <f t="shared" si="1"/>
        <v>38.573721522000007</v>
      </c>
    </row>
    <row r="75" spans="1:8">
      <c r="A75" s="181" t="s">
        <v>68</v>
      </c>
      <c r="B75" s="181" t="s">
        <v>69</v>
      </c>
      <c r="C75" s="181" t="s">
        <v>340</v>
      </c>
      <c r="D75" s="181" t="s">
        <v>341</v>
      </c>
      <c r="E75" s="230">
        <v>81305</v>
      </c>
      <c r="F75" s="231">
        <v>36.873899999999999</v>
      </c>
      <c r="G75" s="232">
        <f t="shared" si="1"/>
        <v>29.980324394999997</v>
      </c>
    </row>
    <row r="76" spans="1:8">
      <c r="A76" s="181" t="s">
        <v>68</v>
      </c>
      <c r="B76" s="181" t="s">
        <v>69</v>
      </c>
      <c r="C76" s="181" t="s">
        <v>343</v>
      </c>
      <c r="D76" s="181" t="s">
        <v>344</v>
      </c>
      <c r="E76" s="230">
        <v>104930</v>
      </c>
      <c r="F76" s="231">
        <v>53.568199999999997</v>
      </c>
      <c r="G76" s="232">
        <f t="shared" si="1"/>
        <v>56.209112259999998</v>
      </c>
    </row>
    <row r="77" spans="1:8">
      <c r="A77" s="181" t="s">
        <v>68</v>
      </c>
      <c r="B77" s="181" t="s">
        <v>69</v>
      </c>
      <c r="C77" s="181" t="s">
        <v>346</v>
      </c>
      <c r="D77" s="181" t="s">
        <v>347</v>
      </c>
      <c r="E77" s="230">
        <v>72422</v>
      </c>
      <c r="F77" s="231">
        <v>22.703499999999998</v>
      </c>
      <c r="G77" s="232">
        <f t="shared" si="1"/>
        <v>16.44232877</v>
      </c>
    </row>
    <row r="78" spans="1:8">
      <c r="A78" s="181" t="s">
        <v>68</v>
      </c>
      <c r="B78" s="181" t="s">
        <v>69</v>
      </c>
      <c r="C78" s="181" t="s">
        <v>349</v>
      </c>
      <c r="D78" s="181" t="s">
        <v>350</v>
      </c>
      <c r="E78" s="230">
        <v>115332</v>
      </c>
      <c r="F78" s="231">
        <v>32.224699999999999</v>
      </c>
      <c r="G78" s="232">
        <f t="shared" si="1"/>
        <v>37.165391004</v>
      </c>
    </row>
    <row r="79" spans="1:8">
      <c r="A79" s="181" t="s">
        <v>68</v>
      </c>
      <c r="B79" s="181" t="s">
        <v>69</v>
      </c>
      <c r="C79" s="181" t="s">
        <v>352</v>
      </c>
      <c r="D79" s="181" t="s">
        <v>353</v>
      </c>
      <c r="E79" s="230">
        <v>92633</v>
      </c>
      <c r="F79" s="231">
        <v>30.970500000000001</v>
      </c>
      <c r="G79" s="232">
        <f t="shared" si="1"/>
        <v>28.688903265</v>
      </c>
    </row>
    <row r="80" spans="1:8">
      <c r="A80" s="181" t="s">
        <v>68</v>
      </c>
      <c r="B80" s="181" t="s">
        <v>69</v>
      </c>
      <c r="C80" s="181" t="s">
        <v>355</v>
      </c>
      <c r="D80" s="181" t="s">
        <v>356</v>
      </c>
      <c r="E80" s="230">
        <v>102216</v>
      </c>
      <c r="F80" s="231">
        <v>34.3127</v>
      </c>
      <c r="G80" s="232">
        <f t="shared" si="1"/>
        <v>35.073069431999997</v>
      </c>
    </row>
    <row r="81" spans="1:7">
      <c r="A81" s="181" t="s">
        <v>68</v>
      </c>
      <c r="B81" s="181" t="s">
        <v>69</v>
      </c>
      <c r="C81" s="181" t="s">
        <v>358</v>
      </c>
      <c r="D81" s="181" t="s">
        <v>359</v>
      </c>
      <c r="E81" s="230">
        <v>109516</v>
      </c>
      <c r="F81" s="231">
        <v>18.270499999999998</v>
      </c>
      <c r="G81" s="232">
        <f t="shared" si="1"/>
        <v>20.00912078</v>
      </c>
    </row>
    <row r="82" spans="1:7">
      <c r="A82" s="181" t="s">
        <v>132</v>
      </c>
      <c r="B82" s="181" t="s">
        <v>133</v>
      </c>
      <c r="C82" s="181" t="s">
        <v>373</v>
      </c>
      <c r="D82" s="181" t="s">
        <v>374</v>
      </c>
      <c r="E82" s="230">
        <v>148080</v>
      </c>
      <c r="F82" s="231">
        <v>14.7858</v>
      </c>
      <c r="G82" s="232">
        <f t="shared" si="1"/>
        <v>21.894812640000001</v>
      </c>
    </row>
    <row r="83" spans="1:7">
      <c r="A83" s="181" t="s">
        <v>132</v>
      </c>
      <c r="B83" s="181" t="s">
        <v>133</v>
      </c>
      <c r="C83" s="181" t="s">
        <v>386</v>
      </c>
      <c r="D83" s="181" t="s">
        <v>387</v>
      </c>
      <c r="E83" s="230">
        <v>133333</v>
      </c>
      <c r="F83" s="231">
        <v>25.014800000000001</v>
      </c>
      <c r="G83" s="232">
        <f t="shared" si="1"/>
        <v>33.352983284000004</v>
      </c>
    </row>
    <row r="84" spans="1:7">
      <c r="A84" s="181" t="s">
        <v>132</v>
      </c>
      <c r="B84" s="181" t="s">
        <v>133</v>
      </c>
      <c r="C84" s="181" t="s">
        <v>375</v>
      </c>
      <c r="D84" s="181" t="s">
        <v>376</v>
      </c>
      <c r="E84" s="230">
        <v>83290</v>
      </c>
      <c r="F84" s="231">
        <v>12.0472</v>
      </c>
      <c r="G84" s="232">
        <f t="shared" si="1"/>
        <v>10.03411288</v>
      </c>
    </row>
    <row r="85" spans="1:7">
      <c r="A85" s="181" t="s">
        <v>132</v>
      </c>
      <c r="B85" s="181" t="s">
        <v>133</v>
      </c>
      <c r="C85" s="181" t="s">
        <v>377</v>
      </c>
      <c r="D85" s="181" t="s">
        <v>364</v>
      </c>
      <c r="E85" s="230">
        <v>98170</v>
      </c>
      <c r="F85" s="231">
        <v>25.729900000000001</v>
      </c>
      <c r="G85" s="232">
        <f t="shared" si="1"/>
        <v>25.259042830000002</v>
      </c>
    </row>
    <row r="86" spans="1:7">
      <c r="A86" s="181" t="s">
        <v>132</v>
      </c>
      <c r="B86" s="181" t="s">
        <v>133</v>
      </c>
      <c r="C86" s="181" t="s">
        <v>378</v>
      </c>
      <c r="D86" s="181" t="s">
        <v>379</v>
      </c>
      <c r="E86" s="230">
        <v>87946</v>
      </c>
      <c r="F86" s="231">
        <v>19.6037</v>
      </c>
      <c r="G86" s="232">
        <f t="shared" si="1"/>
        <v>17.240670002000002</v>
      </c>
    </row>
    <row r="87" spans="1:7">
      <c r="A87" s="181" t="s">
        <v>132</v>
      </c>
      <c r="B87" s="181" t="s">
        <v>133</v>
      </c>
      <c r="C87" s="181" t="s">
        <v>380</v>
      </c>
      <c r="D87" s="181" t="s">
        <v>381</v>
      </c>
      <c r="E87" s="230">
        <v>135039</v>
      </c>
      <c r="F87" s="231">
        <v>24.085000000000001</v>
      </c>
      <c r="G87" s="232">
        <f t="shared" si="1"/>
        <v>32.52414315</v>
      </c>
    </row>
    <row r="88" spans="1:7">
      <c r="A88" s="181" t="s">
        <v>132</v>
      </c>
      <c r="B88" s="181" t="s">
        <v>133</v>
      </c>
      <c r="C88" s="181" t="s">
        <v>382</v>
      </c>
      <c r="D88" s="181" t="s">
        <v>383</v>
      </c>
      <c r="E88" s="230">
        <v>68719</v>
      </c>
      <c r="F88" s="231">
        <v>20.397300000000001</v>
      </c>
      <c r="G88" s="232">
        <f t="shared" si="1"/>
        <v>14.016820587</v>
      </c>
    </row>
    <row r="89" spans="1:7">
      <c r="A89" s="181" t="s">
        <v>132</v>
      </c>
      <c r="B89" s="181" t="s">
        <v>133</v>
      </c>
      <c r="C89" s="181" t="s">
        <v>384</v>
      </c>
      <c r="D89" s="181" t="s">
        <v>385</v>
      </c>
      <c r="E89" s="230">
        <v>56139</v>
      </c>
      <c r="F89" s="231">
        <v>7.9303999999999997</v>
      </c>
      <c r="G89" s="232">
        <f t="shared" si="1"/>
        <v>4.4520472560000002</v>
      </c>
    </row>
    <row r="90" spans="1:7">
      <c r="A90" s="181" t="s">
        <v>122</v>
      </c>
      <c r="B90" s="181" t="s">
        <v>123</v>
      </c>
      <c r="C90" s="181" t="s">
        <v>1091</v>
      </c>
      <c r="D90" s="181" t="s">
        <v>1092</v>
      </c>
      <c r="E90" s="230">
        <v>103324</v>
      </c>
      <c r="F90" s="231">
        <v>36.7928</v>
      </c>
      <c r="G90" s="232">
        <f t="shared" si="1"/>
        <v>38.015792672000003</v>
      </c>
    </row>
    <row r="91" spans="1:7">
      <c r="A91" s="181" t="s">
        <v>122</v>
      </c>
      <c r="B91" s="181" t="s">
        <v>123</v>
      </c>
      <c r="C91" s="181" t="s">
        <v>1094</v>
      </c>
      <c r="D91" s="181" t="s">
        <v>1095</v>
      </c>
      <c r="E91" s="230">
        <v>92554</v>
      </c>
      <c r="F91" s="231">
        <v>55.3401</v>
      </c>
      <c r="G91" s="232">
        <f t="shared" si="1"/>
        <v>51.219476153999999</v>
      </c>
    </row>
    <row r="92" spans="1:7">
      <c r="A92" s="181" t="s">
        <v>122</v>
      </c>
      <c r="B92" s="181" t="s">
        <v>123</v>
      </c>
      <c r="C92" s="181" t="s">
        <v>1097</v>
      </c>
      <c r="D92" s="181" t="s">
        <v>1098</v>
      </c>
      <c r="E92" s="230">
        <v>103525</v>
      </c>
      <c r="F92" s="231">
        <v>29.5565</v>
      </c>
      <c r="G92" s="232">
        <f t="shared" si="1"/>
        <v>30.598366625000001</v>
      </c>
    </row>
    <row r="93" spans="1:7">
      <c r="A93" s="181" t="s">
        <v>122</v>
      </c>
      <c r="B93" s="181" t="s">
        <v>123</v>
      </c>
      <c r="C93" s="181" t="s">
        <v>1100</v>
      </c>
      <c r="D93" s="181" t="s">
        <v>1101</v>
      </c>
      <c r="E93" s="230">
        <v>96716</v>
      </c>
      <c r="F93" s="231">
        <v>29.1006</v>
      </c>
      <c r="G93" s="232">
        <f t="shared" si="1"/>
        <v>28.144936296000001</v>
      </c>
    </row>
    <row r="94" spans="1:7">
      <c r="A94" s="181" t="s">
        <v>122</v>
      </c>
      <c r="B94" s="181" t="s">
        <v>123</v>
      </c>
      <c r="C94" s="181" t="s">
        <v>1103</v>
      </c>
      <c r="D94" s="181" t="s">
        <v>1104</v>
      </c>
      <c r="E94" s="230">
        <v>162733</v>
      </c>
      <c r="F94" s="231">
        <v>18.767299999999999</v>
      </c>
      <c r="G94" s="232">
        <f t="shared" si="1"/>
        <v>30.540590308999999</v>
      </c>
    </row>
    <row r="95" spans="1:7">
      <c r="A95" s="181" t="s">
        <v>92</v>
      </c>
      <c r="B95" s="181" t="s">
        <v>93</v>
      </c>
      <c r="C95" s="181" t="s">
        <v>739</v>
      </c>
      <c r="D95" s="181" t="s">
        <v>740</v>
      </c>
      <c r="E95" s="230">
        <v>187558</v>
      </c>
      <c r="F95" s="231">
        <v>55.351399999999998</v>
      </c>
      <c r="G95" s="232">
        <f t="shared" si="1"/>
        <v>103.815978812</v>
      </c>
    </row>
    <row r="96" spans="1:7">
      <c r="A96" s="181" t="s">
        <v>92</v>
      </c>
      <c r="B96" s="181" t="s">
        <v>93</v>
      </c>
      <c r="C96" s="181" t="s">
        <v>742</v>
      </c>
      <c r="D96" s="181" t="s">
        <v>743</v>
      </c>
      <c r="E96" s="230">
        <v>153091</v>
      </c>
      <c r="F96" s="231">
        <v>18.604900000000001</v>
      </c>
      <c r="G96" s="232">
        <f t="shared" si="1"/>
        <v>28.482427459</v>
      </c>
    </row>
    <row r="97" spans="1:7">
      <c r="A97" s="181" t="s">
        <v>92</v>
      </c>
      <c r="B97" s="181" t="s">
        <v>93</v>
      </c>
      <c r="C97" s="181" t="s">
        <v>745</v>
      </c>
      <c r="D97" s="181" t="s">
        <v>746</v>
      </c>
      <c r="E97" s="230">
        <v>77242</v>
      </c>
      <c r="F97" s="231">
        <v>26.9712</v>
      </c>
      <c r="G97" s="232">
        <f t="shared" si="1"/>
        <v>20.833094304000003</v>
      </c>
    </row>
    <row r="98" spans="1:7">
      <c r="A98" s="181" t="s">
        <v>92</v>
      </c>
      <c r="B98" s="181" t="s">
        <v>93</v>
      </c>
      <c r="C98" s="181" t="s">
        <v>748</v>
      </c>
      <c r="D98" s="181" t="s">
        <v>749</v>
      </c>
      <c r="E98" s="230">
        <v>90524</v>
      </c>
      <c r="F98" s="231">
        <v>36.759</v>
      </c>
      <c r="G98" s="232">
        <f t="shared" si="1"/>
        <v>33.275717159999999</v>
      </c>
    </row>
    <row r="99" spans="1:7">
      <c r="A99" s="181" t="s">
        <v>92</v>
      </c>
      <c r="B99" s="181" t="s">
        <v>93</v>
      </c>
      <c r="C99" s="181" t="s">
        <v>751</v>
      </c>
      <c r="D99" s="181" t="s">
        <v>752</v>
      </c>
      <c r="E99" s="230">
        <v>179549</v>
      </c>
      <c r="F99" s="231">
        <v>23.229099999999999</v>
      </c>
      <c r="G99" s="232">
        <f t="shared" si="1"/>
        <v>41.707616759000004</v>
      </c>
    </row>
    <row r="100" spans="1:7">
      <c r="A100" s="181" t="s">
        <v>96</v>
      </c>
      <c r="B100" s="181" t="s">
        <v>97</v>
      </c>
      <c r="C100" s="181" t="s">
        <v>1043</v>
      </c>
      <c r="D100" s="181" t="s">
        <v>1044</v>
      </c>
      <c r="E100" s="230">
        <v>197200</v>
      </c>
      <c r="F100" s="231">
        <v>21.3566</v>
      </c>
      <c r="G100" s="232">
        <f t="shared" si="1"/>
        <v>42.115215200000002</v>
      </c>
    </row>
    <row r="101" spans="1:7">
      <c r="A101" s="181" t="s">
        <v>90</v>
      </c>
      <c r="B101" s="181" t="s">
        <v>91</v>
      </c>
      <c r="C101" s="181" t="s">
        <v>524</v>
      </c>
      <c r="D101" s="181" t="s">
        <v>525</v>
      </c>
      <c r="E101" s="230">
        <v>132175</v>
      </c>
      <c r="F101" s="231">
        <v>31.3918</v>
      </c>
      <c r="G101" s="232">
        <f t="shared" si="1"/>
        <v>41.492111649999998</v>
      </c>
    </row>
    <row r="102" spans="1:7">
      <c r="A102" s="181" t="s">
        <v>90</v>
      </c>
      <c r="B102" s="181" t="s">
        <v>91</v>
      </c>
      <c r="C102" s="181" t="s">
        <v>529</v>
      </c>
      <c r="D102" s="181" t="s">
        <v>530</v>
      </c>
      <c r="E102" s="230">
        <v>87280</v>
      </c>
      <c r="F102" s="231">
        <v>63.940300000000001</v>
      </c>
      <c r="G102" s="232">
        <f t="shared" si="1"/>
        <v>55.80709384</v>
      </c>
    </row>
    <row r="103" spans="1:7">
      <c r="A103" s="181" t="s">
        <v>92</v>
      </c>
      <c r="B103" s="181" t="s">
        <v>93</v>
      </c>
      <c r="C103" s="181" t="s">
        <v>754</v>
      </c>
      <c r="D103" s="181" t="s">
        <v>755</v>
      </c>
      <c r="E103" s="230">
        <v>65401</v>
      </c>
      <c r="F103" s="231">
        <v>20.813199999999998</v>
      </c>
      <c r="G103" s="232">
        <f t="shared" si="1"/>
        <v>13.612040931999999</v>
      </c>
    </row>
    <row r="104" spans="1:7">
      <c r="A104" s="181" t="s">
        <v>92</v>
      </c>
      <c r="B104" s="181" t="s">
        <v>93</v>
      </c>
      <c r="C104" s="181" t="s">
        <v>757</v>
      </c>
      <c r="D104" s="181" t="s">
        <v>758</v>
      </c>
      <c r="E104" s="230">
        <v>87627</v>
      </c>
      <c r="F104" s="231">
        <v>17.883500000000002</v>
      </c>
      <c r="G104" s="232">
        <f t="shared" si="1"/>
        <v>15.670774545000002</v>
      </c>
    </row>
    <row r="105" spans="1:7">
      <c r="A105" s="181" t="s">
        <v>96</v>
      </c>
      <c r="B105" s="181" t="s">
        <v>97</v>
      </c>
      <c r="C105" s="181" t="s">
        <v>1046</v>
      </c>
      <c r="D105" s="181" t="s">
        <v>1047</v>
      </c>
      <c r="E105" s="230">
        <v>147353</v>
      </c>
      <c r="F105" s="231">
        <v>31.5441</v>
      </c>
      <c r="G105" s="232">
        <f t="shared" si="1"/>
        <v>46.481177673000005</v>
      </c>
    </row>
    <row r="106" spans="1:7">
      <c r="A106" s="181" t="s">
        <v>90</v>
      </c>
      <c r="B106" s="181" t="s">
        <v>91</v>
      </c>
      <c r="C106" s="181" t="s">
        <v>532</v>
      </c>
      <c r="D106" s="181" t="s">
        <v>533</v>
      </c>
      <c r="E106" s="230">
        <v>92759</v>
      </c>
      <c r="F106" s="231">
        <v>13.947900000000001</v>
      </c>
      <c r="G106" s="232">
        <f t="shared" si="1"/>
        <v>12.937932561</v>
      </c>
    </row>
    <row r="107" spans="1:7">
      <c r="A107" s="181" t="s">
        <v>136</v>
      </c>
      <c r="B107" s="181" t="s">
        <v>137</v>
      </c>
      <c r="C107" s="181" t="s">
        <v>415</v>
      </c>
      <c r="D107" s="181" t="s">
        <v>416</v>
      </c>
      <c r="E107" s="230">
        <v>116043</v>
      </c>
      <c r="F107" s="231">
        <v>21.279199999999999</v>
      </c>
      <c r="G107" s="232">
        <f t="shared" si="1"/>
        <v>24.693022056</v>
      </c>
    </row>
    <row r="108" spans="1:7">
      <c r="A108" s="181" t="s">
        <v>136</v>
      </c>
      <c r="B108" s="181" t="s">
        <v>137</v>
      </c>
      <c r="C108" s="181" t="s">
        <v>420</v>
      </c>
      <c r="D108" s="181" t="s">
        <v>421</v>
      </c>
      <c r="E108" s="230">
        <v>90264</v>
      </c>
      <c r="F108" s="231">
        <v>10.4635</v>
      </c>
      <c r="G108" s="232">
        <f t="shared" si="1"/>
        <v>9.4447736400000011</v>
      </c>
    </row>
    <row r="109" spans="1:7">
      <c r="A109" s="181" t="s">
        <v>136</v>
      </c>
      <c r="B109" s="181" t="s">
        <v>137</v>
      </c>
      <c r="C109" s="181" t="s">
        <v>423</v>
      </c>
      <c r="D109" s="181" t="s">
        <v>424</v>
      </c>
      <c r="E109" s="230">
        <v>87107</v>
      </c>
      <c r="F109" s="231">
        <v>16.837700000000002</v>
      </c>
      <c r="G109" s="232">
        <f t="shared" si="1"/>
        <v>14.666815339000001</v>
      </c>
    </row>
    <row r="110" spans="1:7">
      <c r="A110" s="181" t="s">
        <v>136</v>
      </c>
      <c r="B110" s="181" t="s">
        <v>137</v>
      </c>
      <c r="C110" s="181" t="s">
        <v>426</v>
      </c>
      <c r="D110" s="181" t="s">
        <v>427</v>
      </c>
      <c r="E110" s="230">
        <v>129709</v>
      </c>
      <c r="F110" s="231">
        <v>29.843699999999998</v>
      </c>
      <c r="G110" s="232">
        <f t="shared" si="1"/>
        <v>38.709964832999994</v>
      </c>
    </row>
    <row r="111" spans="1:7">
      <c r="A111" s="181" t="s">
        <v>136</v>
      </c>
      <c r="B111" s="181" t="s">
        <v>137</v>
      </c>
      <c r="C111" s="181" t="s">
        <v>429</v>
      </c>
      <c r="D111" s="181" t="s">
        <v>430</v>
      </c>
      <c r="E111" s="230">
        <v>120903</v>
      </c>
      <c r="F111" s="231">
        <v>14.7499</v>
      </c>
      <c r="G111" s="232">
        <f t="shared" si="1"/>
        <v>17.833071597</v>
      </c>
    </row>
    <row r="112" spans="1:7">
      <c r="A112" s="181" t="s">
        <v>136</v>
      </c>
      <c r="B112" s="181" t="s">
        <v>137</v>
      </c>
      <c r="C112" s="181" t="s">
        <v>432</v>
      </c>
      <c r="D112" s="181" t="s">
        <v>433</v>
      </c>
      <c r="E112" s="230">
        <v>96624</v>
      </c>
      <c r="F112" s="231">
        <v>13.005000000000001</v>
      </c>
      <c r="G112" s="232">
        <f t="shared" si="1"/>
        <v>12.565951200000002</v>
      </c>
    </row>
    <row r="113" spans="1:7">
      <c r="A113" s="181" t="s">
        <v>116</v>
      </c>
      <c r="B113" s="181" t="s">
        <v>467</v>
      </c>
      <c r="C113" s="181" t="s">
        <v>477</v>
      </c>
      <c r="D113" s="181" t="s">
        <v>478</v>
      </c>
      <c r="E113" s="230">
        <v>177760</v>
      </c>
      <c r="F113" s="231">
        <v>34.3812</v>
      </c>
      <c r="G113" s="232">
        <f t="shared" si="1"/>
        <v>61.116021119999999</v>
      </c>
    </row>
    <row r="114" spans="1:7">
      <c r="A114" s="181" t="s">
        <v>116</v>
      </c>
      <c r="B114" s="181" t="s">
        <v>467</v>
      </c>
      <c r="C114" s="181" t="s">
        <v>479</v>
      </c>
      <c r="D114" s="181" t="s">
        <v>480</v>
      </c>
      <c r="E114" s="230">
        <v>123838</v>
      </c>
      <c r="F114" s="231">
        <v>16.6465</v>
      </c>
      <c r="G114" s="232">
        <f t="shared" si="1"/>
        <v>20.61469267</v>
      </c>
    </row>
    <row r="115" spans="1:7">
      <c r="A115" s="181" t="s">
        <v>116</v>
      </c>
      <c r="B115" s="181" t="s">
        <v>467</v>
      </c>
      <c r="C115" s="181" t="s">
        <v>482</v>
      </c>
      <c r="D115" s="181" t="s">
        <v>483</v>
      </c>
      <c r="E115" s="230">
        <v>135520</v>
      </c>
      <c r="F115" s="231">
        <v>25.386199999999999</v>
      </c>
      <c r="G115" s="232">
        <f t="shared" si="1"/>
        <v>34.403378240000002</v>
      </c>
    </row>
    <row r="116" spans="1:7">
      <c r="A116" s="181" t="s">
        <v>116</v>
      </c>
      <c r="B116" s="181" t="s">
        <v>467</v>
      </c>
      <c r="C116" s="181" t="s">
        <v>485</v>
      </c>
      <c r="D116" s="181" t="s">
        <v>486</v>
      </c>
      <c r="E116" s="230">
        <v>116338</v>
      </c>
      <c r="F116" s="231">
        <v>9.9835999999999991</v>
      </c>
      <c r="G116" s="232">
        <f t="shared" si="1"/>
        <v>11.614720567999999</v>
      </c>
    </row>
    <row r="117" spans="1:7">
      <c r="A117" s="181" t="s">
        <v>116</v>
      </c>
      <c r="B117" s="181" t="s">
        <v>467</v>
      </c>
      <c r="C117" s="181" t="s">
        <v>488</v>
      </c>
      <c r="D117" s="181" t="s">
        <v>489</v>
      </c>
      <c r="E117" s="230">
        <v>84679</v>
      </c>
      <c r="F117" s="231">
        <v>8.8160000000000007</v>
      </c>
      <c r="G117" s="232">
        <f t="shared" si="1"/>
        <v>7.4653006400000006</v>
      </c>
    </row>
    <row r="118" spans="1:7">
      <c r="A118" s="181" t="s">
        <v>114</v>
      </c>
      <c r="B118" s="181" t="s">
        <v>115</v>
      </c>
      <c r="C118" s="181" t="s">
        <v>406</v>
      </c>
      <c r="D118" s="181" t="s">
        <v>407</v>
      </c>
      <c r="E118" s="230">
        <v>73206</v>
      </c>
      <c r="F118" s="231">
        <v>21.139199999999999</v>
      </c>
      <c r="G118" s="232">
        <f t="shared" si="1"/>
        <v>15.475162751999999</v>
      </c>
    </row>
    <row r="119" spans="1:7">
      <c r="A119" s="181" t="s">
        <v>116</v>
      </c>
      <c r="B119" s="181" t="s">
        <v>467</v>
      </c>
      <c r="C119" s="181" t="s">
        <v>406</v>
      </c>
      <c r="D119" s="181" t="s">
        <v>407</v>
      </c>
      <c r="E119" s="230">
        <v>24402</v>
      </c>
      <c r="F119" s="231">
        <v>21.139199999999999</v>
      </c>
      <c r="G119" s="232">
        <f t="shared" si="1"/>
        <v>5.1583875839999997</v>
      </c>
    </row>
    <row r="120" spans="1:7">
      <c r="A120" s="181" t="s">
        <v>116</v>
      </c>
      <c r="B120" s="181" t="s">
        <v>467</v>
      </c>
      <c r="C120" s="181" t="s">
        <v>491</v>
      </c>
      <c r="D120" s="181" t="s">
        <v>492</v>
      </c>
      <c r="E120" s="230">
        <v>126339</v>
      </c>
      <c r="F120" s="231">
        <v>13.868499999999999</v>
      </c>
      <c r="G120" s="232">
        <f t="shared" si="1"/>
        <v>17.521324215</v>
      </c>
    </row>
    <row r="121" spans="1:7">
      <c r="A121" s="181" t="s">
        <v>116</v>
      </c>
      <c r="B121" s="181" t="s">
        <v>467</v>
      </c>
      <c r="C121" s="181" t="s">
        <v>494</v>
      </c>
      <c r="D121" s="181" t="s">
        <v>495</v>
      </c>
      <c r="E121" s="230">
        <v>179649</v>
      </c>
      <c r="F121" s="231">
        <v>29.0093</v>
      </c>
      <c r="G121" s="232">
        <f t="shared" si="1"/>
        <v>52.114917357000003</v>
      </c>
    </row>
    <row r="122" spans="1:7">
      <c r="A122" s="181" t="s">
        <v>114</v>
      </c>
      <c r="B122" s="181" t="s">
        <v>115</v>
      </c>
      <c r="C122" s="181" t="s">
        <v>408</v>
      </c>
      <c r="D122" s="181" t="s">
        <v>409</v>
      </c>
      <c r="E122" s="230">
        <v>94387</v>
      </c>
      <c r="F122" s="231">
        <v>37.9163</v>
      </c>
      <c r="G122" s="232">
        <f t="shared" si="1"/>
        <v>35.788058081000003</v>
      </c>
    </row>
    <row r="123" spans="1:7">
      <c r="A123" s="181" t="s">
        <v>116</v>
      </c>
      <c r="B123" s="181" t="s">
        <v>467</v>
      </c>
      <c r="C123" s="181" t="s">
        <v>497</v>
      </c>
      <c r="D123" s="181" t="s">
        <v>498</v>
      </c>
      <c r="E123" s="230">
        <v>127163</v>
      </c>
      <c r="F123" s="231">
        <v>24.839300000000001</v>
      </c>
      <c r="G123" s="232">
        <f t="shared" si="1"/>
        <v>31.586399059000001</v>
      </c>
    </row>
    <row r="124" spans="1:7">
      <c r="A124" s="181" t="s">
        <v>116</v>
      </c>
      <c r="B124" s="181" t="s">
        <v>467</v>
      </c>
      <c r="C124" s="181" t="s">
        <v>500</v>
      </c>
      <c r="D124" s="181" t="s">
        <v>501</v>
      </c>
      <c r="E124" s="230">
        <v>125925</v>
      </c>
      <c r="F124" s="231">
        <v>17.9499</v>
      </c>
      <c r="G124" s="232">
        <f t="shared" si="1"/>
        <v>22.603411574999999</v>
      </c>
    </row>
    <row r="125" spans="1:7">
      <c r="A125" s="181" t="s">
        <v>90</v>
      </c>
      <c r="B125" s="181" t="s">
        <v>91</v>
      </c>
      <c r="C125" s="181" t="s">
        <v>535</v>
      </c>
      <c r="D125" s="181" t="s">
        <v>536</v>
      </c>
      <c r="E125" s="230">
        <v>97592</v>
      </c>
      <c r="F125" s="231">
        <v>52.641399999999997</v>
      </c>
      <c r="G125" s="232">
        <f t="shared" si="1"/>
        <v>51.373795088000001</v>
      </c>
    </row>
    <row r="126" spans="1:7">
      <c r="A126" s="181" t="s">
        <v>90</v>
      </c>
      <c r="B126" s="181" t="s">
        <v>91</v>
      </c>
      <c r="C126" s="181" t="s">
        <v>540</v>
      </c>
      <c r="D126" s="181" t="s">
        <v>541</v>
      </c>
      <c r="E126" s="230">
        <v>155457</v>
      </c>
      <c r="F126" s="231">
        <v>29.209099999999999</v>
      </c>
      <c r="G126" s="232">
        <f t="shared" si="1"/>
        <v>45.407590587000001</v>
      </c>
    </row>
    <row r="127" spans="1:7">
      <c r="A127" s="181" t="s">
        <v>90</v>
      </c>
      <c r="B127" s="181" t="s">
        <v>91</v>
      </c>
      <c r="C127" s="181" t="s">
        <v>543</v>
      </c>
      <c r="D127" s="181" t="s">
        <v>544</v>
      </c>
      <c r="E127" s="230">
        <v>105471</v>
      </c>
      <c r="F127" s="231">
        <v>26.02</v>
      </c>
      <c r="G127" s="232">
        <f t="shared" si="1"/>
        <v>27.443554199999998</v>
      </c>
    </row>
    <row r="128" spans="1:7">
      <c r="A128" s="181" t="s">
        <v>90</v>
      </c>
      <c r="B128" s="181" t="s">
        <v>91</v>
      </c>
      <c r="C128" s="181" t="s">
        <v>546</v>
      </c>
      <c r="D128" s="181" t="s">
        <v>547</v>
      </c>
      <c r="E128" s="230">
        <v>113638</v>
      </c>
      <c r="F128" s="231">
        <v>55.6922</v>
      </c>
      <c r="G128" s="232">
        <f t="shared" si="1"/>
        <v>63.287502235999995</v>
      </c>
    </row>
    <row r="129" spans="1:7">
      <c r="A129" s="181" t="s">
        <v>88</v>
      </c>
      <c r="B129" s="181" t="s">
        <v>89</v>
      </c>
      <c r="C129" s="181" t="s">
        <v>546</v>
      </c>
      <c r="D129" s="181" t="s">
        <v>547</v>
      </c>
      <c r="E129" s="230">
        <v>19825</v>
      </c>
      <c r="F129" s="231">
        <v>55.6922</v>
      </c>
      <c r="G129" s="232">
        <f t="shared" si="1"/>
        <v>11.04097865</v>
      </c>
    </row>
    <row r="130" spans="1:7">
      <c r="A130" s="181" t="s">
        <v>90</v>
      </c>
      <c r="B130" s="181" t="s">
        <v>91</v>
      </c>
      <c r="C130" s="181" t="s">
        <v>549</v>
      </c>
      <c r="D130" s="181" t="s">
        <v>550</v>
      </c>
      <c r="E130" s="230">
        <v>93966</v>
      </c>
      <c r="F130" s="231">
        <v>26.869399999999999</v>
      </c>
      <c r="G130" s="232">
        <f t="shared" ref="G130:G193" si="2">E130*(F130/100000)</f>
        <v>25.248100403999999</v>
      </c>
    </row>
    <row r="131" spans="1:7">
      <c r="A131" s="181" t="s">
        <v>90</v>
      </c>
      <c r="B131" s="181" t="s">
        <v>91</v>
      </c>
      <c r="C131" s="181" t="s">
        <v>552</v>
      </c>
      <c r="D131" s="181" t="s">
        <v>553</v>
      </c>
      <c r="E131" s="230">
        <v>96623</v>
      </c>
      <c r="F131" s="231">
        <v>34.829599999999999</v>
      </c>
      <c r="G131" s="232">
        <f t="shared" si="2"/>
        <v>33.653404408</v>
      </c>
    </row>
    <row r="132" spans="1:7">
      <c r="A132" s="181" t="s">
        <v>118</v>
      </c>
      <c r="B132" s="181" t="s">
        <v>119</v>
      </c>
      <c r="C132" s="181" t="s">
        <v>595</v>
      </c>
      <c r="D132" s="181" t="s">
        <v>596</v>
      </c>
      <c r="E132" s="230">
        <v>131018</v>
      </c>
      <c r="F132" s="231">
        <v>27.025500000000001</v>
      </c>
      <c r="G132" s="232">
        <f t="shared" si="2"/>
        <v>35.408269590000003</v>
      </c>
    </row>
    <row r="133" spans="1:7">
      <c r="A133" s="181" t="s">
        <v>118</v>
      </c>
      <c r="B133" s="181" t="s">
        <v>119</v>
      </c>
      <c r="C133" s="181" t="s">
        <v>598</v>
      </c>
      <c r="D133" s="181" t="s">
        <v>599</v>
      </c>
      <c r="E133" s="230">
        <v>166762</v>
      </c>
      <c r="F133" s="231">
        <v>25.771999999999998</v>
      </c>
      <c r="G133" s="232">
        <f t="shared" si="2"/>
        <v>42.977902639999996</v>
      </c>
    </row>
    <row r="134" spans="1:7">
      <c r="A134" s="181" t="s">
        <v>118</v>
      </c>
      <c r="B134" s="181" t="s">
        <v>119</v>
      </c>
      <c r="C134" s="181" t="s">
        <v>601</v>
      </c>
      <c r="D134" s="181" t="s">
        <v>602</v>
      </c>
      <c r="E134" s="230">
        <v>114051</v>
      </c>
      <c r="F134" s="231">
        <v>46.629399999999997</v>
      </c>
      <c r="G134" s="232">
        <f t="shared" si="2"/>
        <v>53.181296993999993</v>
      </c>
    </row>
    <row r="135" spans="1:7">
      <c r="A135" s="181" t="s">
        <v>118</v>
      </c>
      <c r="B135" s="181" t="s">
        <v>119</v>
      </c>
      <c r="C135" s="181" t="s">
        <v>603</v>
      </c>
      <c r="D135" s="181" t="s">
        <v>604</v>
      </c>
      <c r="E135" s="230">
        <v>118514</v>
      </c>
      <c r="F135" s="231">
        <v>32.496299999999998</v>
      </c>
      <c r="G135" s="232">
        <f t="shared" si="2"/>
        <v>38.512664981999997</v>
      </c>
    </row>
    <row r="136" spans="1:7">
      <c r="A136" s="181" t="s">
        <v>118</v>
      </c>
      <c r="B136" s="181" t="s">
        <v>119</v>
      </c>
      <c r="C136" s="181" t="s">
        <v>606</v>
      </c>
      <c r="D136" s="181" t="s">
        <v>607</v>
      </c>
      <c r="E136" s="230">
        <v>106890</v>
      </c>
      <c r="F136" s="231">
        <v>45.352899999999998</v>
      </c>
      <c r="G136" s="232">
        <f t="shared" si="2"/>
        <v>48.477714810000002</v>
      </c>
    </row>
    <row r="137" spans="1:7">
      <c r="A137" s="181" t="s">
        <v>118</v>
      </c>
      <c r="B137" s="181" t="s">
        <v>119</v>
      </c>
      <c r="C137" s="181" t="s">
        <v>608</v>
      </c>
      <c r="D137" s="181" t="s">
        <v>609</v>
      </c>
      <c r="E137" s="230">
        <v>173132</v>
      </c>
      <c r="F137" s="231">
        <v>67.744399999999999</v>
      </c>
      <c r="G137" s="232">
        <f t="shared" si="2"/>
        <v>117.28723460800001</v>
      </c>
    </row>
    <row r="138" spans="1:7">
      <c r="A138" s="181" t="s">
        <v>118</v>
      </c>
      <c r="B138" s="181" t="s">
        <v>119</v>
      </c>
      <c r="C138" s="181" t="s">
        <v>611</v>
      </c>
      <c r="D138" s="181" t="s">
        <v>612</v>
      </c>
      <c r="E138" s="230">
        <v>121387</v>
      </c>
      <c r="F138" s="231">
        <v>30.910799999999998</v>
      </c>
      <c r="G138" s="232">
        <f t="shared" si="2"/>
        <v>37.521692795999996</v>
      </c>
    </row>
    <row r="139" spans="1:7">
      <c r="A139" s="181" t="s">
        <v>118</v>
      </c>
      <c r="B139" s="181" t="s">
        <v>119</v>
      </c>
      <c r="C139" s="181" t="s">
        <v>614</v>
      </c>
      <c r="D139" s="181" t="s">
        <v>615</v>
      </c>
      <c r="E139" s="230">
        <v>113320</v>
      </c>
      <c r="F139" s="231">
        <v>28.735700000000001</v>
      </c>
      <c r="G139" s="232">
        <f t="shared" si="2"/>
        <v>32.563295240000002</v>
      </c>
    </row>
    <row r="140" spans="1:7">
      <c r="A140" s="181" t="s">
        <v>118</v>
      </c>
      <c r="B140" s="181" t="s">
        <v>119</v>
      </c>
      <c r="C140" s="181" t="s">
        <v>617</v>
      </c>
      <c r="D140" s="181" t="s">
        <v>618</v>
      </c>
      <c r="E140" s="230">
        <v>151015</v>
      </c>
      <c r="F140" s="231">
        <v>38.369399999999999</v>
      </c>
      <c r="G140" s="232">
        <f t="shared" si="2"/>
        <v>57.943549409999996</v>
      </c>
    </row>
    <row r="141" spans="1:7">
      <c r="A141" s="181" t="s">
        <v>118</v>
      </c>
      <c r="B141" s="181" t="s">
        <v>119</v>
      </c>
      <c r="C141" s="181" t="s">
        <v>620</v>
      </c>
      <c r="D141" s="181" t="s">
        <v>621</v>
      </c>
      <c r="E141" s="230">
        <v>141458</v>
      </c>
      <c r="F141" s="231">
        <v>48.982500000000002</v>
      </c>
      <c r="G141" s="232">
        <f t="shared" si="2"/>
        <v>69.289664850000008</v>
      </c>
    </row>
    <row r="142" spans="1:7">
      <c r="A142" s="181" t="s">
        <v>118</v>
      </c>
      <c r="B142" s="181" t="s">
        <v>119</v>
      </c>
      <c r="C142" s="181" t="s">
        <v>623</v>
      </c>
      <c r="D142" s="181" t="s">
        <v>624</v>
      </c>
      <c r="E142" s="230">
        <v>132571</v>
      </c>
      <c r="F142" s="231">
        <v>49.058700000000002</v>
      </c>
      <c r="G142" s="232">
        <f t="shared" si="2"/>
        <v>65.037609177000007</v>
      </c>
    </row>
    <row r="143" spans="1:7">
      <c r="A143" s="181" t="s">
        <v>118</v>
      </c>
      <c r="B143" s="181" t="s">
        <v>119</v>
      </c>
      <c r="C143" s="181" t="s">
        <v>626</v>
      </c>
      <c r="D143" s="181" t="s">
        <v>627</v>
      </c>
      <c r="E143" s="230">
        <v>118939</v>
      </c>
      <c r="F143" s="231">
        <v>38.537100000000002</v>
      </c>
      <c r="G143" s="232">
        <f t="shared" si="2"/>
        <v>45.835641369000001</v>
      </c>
    </row>
    <row r="144" spans="1:7">
      <c r="A144" s="181" t="s">
        <v>58</v>
      </c>
      <c r="B144" s="181" t="s">
        <v>59</v>
      </c>
      <c r="C144" s="181" t="s">
        <v>645</v>
      </c>
      <c r="D144" s="181" t="s">
        <v>646</v>
      </c>
      <c r="E144" s="230">
        <v>89344</v>
      </c>
      <c r="F144" s="231">
        <v>78.62</v>
      </c>
      <c r="G144" s="232">
        <f t="shared" si="2"/>
        <v>70.242252800000003</v>
      </c>
    </row>
    <row r="145" spans="1:7">
      <c r="A145" s="181" t="s">
        <v>58</v>
      </c>
      <c r="B145" s="181" t="s">
        <v>59</v>
      </c>
      <c r="C145" s="181" t="s">
        <v>648</v>
      </c>
      <c r="D145" s="181" t="s">
        <v>649</v>
      </c>
      <c r="E145" s="230">
        <v>118870</v>
      </c>
      <c r="F145" s="231">
        <v>31.2348</v>
      </c>
      <c r="G145" s="232">
        <f t="shared" si="2"/>
        <v>37.128806760000003</v>
      </c>
    </row>
    <row r="146" spans="1:7">
      <c r="A146" s="181" t="s">
        <v>58</v>
      </c>
      <c r="B146" s="181" t="s">
        <v>59</v>
      </c>
      <c r="C146" s="181" t="s">
        <v>651</v>
      </c>
      <c r="D146" s="181" t="s">
        <v>652</v>
      </c>
      <c r="E146" s="230">
        <v>81211</v>
      </c>
      <c r="F146" s="231">
        <v>28.226500000000001</v>
      </c>
      <c r="G146" s="232">
        <f t="shared" si="2"/>
        <v>22.923022915000001</v>
      </c>
    </row>
    <row r="147" spans="1:7">
      <c r="A147" s="181" t="s">
        <v>58</v>
      </c>
      <c r="B147" s="181" t="s">
        <v>59</v>
      </c>
      <c r="C147" s="181" t="s">
        <v>654</v>
      </c>
      <c r="D147" s="181" t="s">
        <v>655</v>
      </c>
      <c r="E147" s="230">
        <v>81133</v>
      </c>
      <c r="F147" s="231">
        <v>88.373000000000005</v>
      </c>
      <c r="G147" s="232">
        <f t="shared" si="2"/>
        <v>71.699666089999994</v>
      </c>
    </row>
    <row r="148" spans="1:7">
      <c r="A148" s="181" t="s">
        <v>58</v>
      </c>
      <c r="B148" s="181" t="s">
        <v>59</v>
      </c>
      <c r="C148" s="181" t="s">
        <v>657</v>
      </c>
      <c r="D148" s="181" t="s">
        <v>658</v>
      </c>
      <c r="E148" s="230">
        <v>148119</v>
      </c>
      <c r="F148" s="231">
        <v>40.2239</v>
      </c>
      <c r="G148" s="232">
        <f t="shared" si="2"/>
        <v>59.579238440999994</v>
      </c>
    </row>
    <row r="149" spans="1:7">
      <c r="A149" s="181" t="s">
        <v>58</v>
      </c>
      <c r="B149" s="181" t="s">
        <v>59</v>
      </c>
      <c r="C149" s="181" t="s">
        <v>660</v>
      </c>
      <c r="D149" s="181" t="s">
        <v>661</v>
      </c>
      <c r="E149" s="230">
        <v>92145</v>
      </c>
      <c r="F149" s="231">
        <v>54.654400000000003</v>
      </c>
      <c r="G149" s="232">
        <f t="shared" si="2"/>
        <v>50.361296880000005</v>
      </c>
    </row>
    <row r="150" spans="1:7">
      <c r="A150" s="181" t="s">
        <v>58</v>
      </c>
      <c r="B150" s="181" t="s">
        <v>59</v>
      </c>
      <c r="C150" s="181" t="s">
        <v>663</v>
      </c>
      <c r="D150" s="181" t="s">
        <v>664</v>
      </c>
      <c r="E150" s="230">
        <v>144147</v>
      </c>
      <c r="F150" s="231">
        <v>50.546700000000001</v>
      </c>
      <c r="G150" s="232">
        <f t="shared" si="2"/>
        <v>72.861551649000006</v>
      </c>
    </row>
    <row r="151" spans="1:7">
      <c r="A151" s="181" t="s">
        <v>58</v>
      </c>
      <c r="B151" s="181" t="s">
        <v>59</v>
      </c>
      <c r="C151" s="181" t="s">
        <v>666</v>
      </c>
      <c r="D151" s="181" t="s">
        <v>667</v>
      </c>
      <c r="E151" s="230">
        <v>62026</v>
      </c>
      <c r="F151" s="231">
        <v>26.380500000000001</v>
      </c>
      <c r="G151" s="232">
        <f t="shared" si="2"/>
        <v>16.362768930000001</v>
      </c>
    </row>
    <row r="152" spans="1:7">
      <c r="A152" s="181" t="s">
        <v>58</v>
      </c>
      <c r="B152" s="181" t="s">
        <v>59</v>
      </c>
      <c r="C152" s="181" t="s">
        <v>669</v>
      </c>
      <c r="D152" s="181" t="s">
        <v>670</v>
      </c>
      <c r="E152" s="230">
        <v>71432</v>
      </c>
      <c r="F152" s="231">
        <v>47.810400000000001</v>
      </c>
      <c r="G152" s="232">
        <f t="shared" si="2"/>
        <v>34.151924928</v>
      </c>
    </row>
    <row r="153" spans="1:7">
      <c r="A153" s="181" t="s">
        <v>58</v>
      </c>
      <c r="B153" s="181" t="s">
        <v>59</v>
      </c>
      <c r="C153" s="181" t="s">
        <v>672</v>
      </c>
      <c r="D153" s="181" t="s">
        <v>673</v>
      </c>
      <c r="E153" s="230">
        <v>111086</v>
      </c>
      <c r="F153" s="231">
        <v>27.739100000000001</v>
      </c>
      <c r="G153" s="232">
        <f t="shared" si="2"/>
        <v>30.814256625999999</v>
      </c>
    </row>
    <row r="154" spans="1:7">
      <c r="A154" s="181" t="s">
        <v>58</v>
      </c>
      <c r="B154" s="181" t="s">
        <v>59</v>
      </c>
      <c r="C154" s="181" t="s">
        <v>675</v>
      </c>
      <c r="D154" s="181" t="s">
        <v>676</v>
      </c>
      <c r="E154" s="230">
        <v>114496</v>
      </c>
      <c r="F154" s="231">
        <v>59.047899999999998</v>
      </c>
      <c r="G154" s="232">
        <f t="shared" si="2"/>
        <v>67.607483583999993</v>
      </c>
    </row>
    <row r="155" spans="1:7">
      <c r="A155" s="181" t="s">
        <v>58</v>
      </c>
      <c r="B155" s="181" t="s">
        <v>59</v>
      </c>
      <c r="C155" s="181" t="s">
        <v>678</v>
      </c>
      <c r="D155" s="181" t="s">
        <v>679</v>
      </c>
      <c r="E155" s="230">
        <v>113067</v>
      </c>
      <c r="F155" s="231">
        <v>23.7638</v>
      </c>
      <c r="G155" s="232">
        <f t="shared" si="2"/>
        <v>26.869015745999999</v>
      </c>
    </row>
    <row r="156" spans="1:7">
      <c r="A156" s="181" t="s">
        <v>72</v>
      </c>
      <c r="B156" s="181" t="s">
        <v>73</v>
      </c>
      <c r="C156" s="181" t="s">
        <v>689</v>
      </c>
      <c r="D156" s="181" t="s">
        <v>690</v>
      </c>
      <c r="E156" s="230">
        <v>101950</v>
      </c>
      <c r="F156" s="231">
        <v>23.059899999999999</v>
      </c>
      <c r="G156" s="232">
        <f t="shared" si="2"/>
        <v>23.509568049999999</v>
      </c>
    </row>
    <row r="157" spans="1:7">
      <c r="A157" s="181" t="s">
        <v>72</v>
      </c>
      <c r="B157" s="181" t="s">
        <v>73</v>
      </c>
      <c r="C157" s="181" t="s">
        <v>692</v>
      </c>
      <c r="D157" s="181" t="s">
        <v>693</v>
      </c>
      <c r="E157" s="230">
        <v>188416</v>
      </c>
      <c r="F157" s="231">
        <v>19.205400000000001</v>
      </c>
      <c r="G157" s="232">
        <f t="shared" si="2"/>
        <v>36.186046464</v>
      </c>
    </row>
    <row r="158" spans="1:7">
      <c r="A158" s="181" t="s">
        <v>72</v>
      </c>
      <c r="B158" s="181" t="s">
        <v>73</v>
      </c>
      <c r="C158" s="181" t="s">
        <v>695</v>
      </c>
      <c r="D158" s="181" t="s">
        <v>696</v>
      </c>
      <c r="E158" s="230">
        <v>95537</v>
      </c>
      <c r="F158" s="231">
        <v>14.5998</v>
      </c>
      <c r="G158" s="232">
        <f t="shared" si="2"/>
        <v>13.948210926</v>
      </c>
    </row>
    <row r="159" spans="1:7">
      <c r="A159" s="181" t="s">
        <v>72</v>
      </c>
      <c r="B159" s="181" t="s">
        <v>73</v>
      </c>
      <c r="C159" s="181" t="s">
        <v>698</v>
      </c>
      <c r="D159" s="181" t="s">
        <v>699</v>
      </c>
      <c r="E159" s="230">
        <v>113666</v>
      </c>
      <c r="F159" s="231">
        <v>22.451699999999999</v>
      </c>
      <c r="G159" s="232">
        <f t="shared" si="2"/>
        <v>25.519949321999999</v>
      </c>
    </row>
    <row r="160" spans="1:7">
      <c r="A160" s="181" t="s">
        <v>72</v>
      </c>
      <c r="B160" s="181" t="s">
        <v>73</v>
      </c>
      <c r="C160" s="181" t="s">
        <v>701</v>
      </c>
      <c r="D160" s="181" t="s">
        <v>702</v>
      </c>
      <c r="E160" s="230">
        <v>51394</v>
      </c>
      <c r="F160" s="231">
        <v>22.5198</v>
      </c>
      <c r="G160" s="232">
        <f t="shared" si="2"/>
        <v>11.573826012</v>
      </c>
    </row>
    <row r="161" spans="1:7">
      <c r="A161" s="181" t="s">
        <v>72</v>
      </c>
      <c r="B161" s="181" t="s">
        <v>73</v>
      </c>
      <c r="C161" s="181" t="s">
        <v>704</v>
      </c>
      <c r="D161" s="181" t="s">
        <v>705</v>
      </c>
      <c r="E161" s="230">
        <v>104809</v>
      </c>
      <c r="F161" s="231">
        <v>22.154900000000001</v>
      </c>
      <c r="G161" s="232">
        <f t="shared" si="2"/>
        <v>23.220329141000001</v>
      </c>
    </row>
    <row r="162" spans="1:7">
      <c r="A162" s="181" t="s">
        <v>72</v>
      </c>
      <c r="B162" s="181" t="s">
        <v>73</v>
      </c>
      <c r="C162" s="181" t="s">
        <v>707</v>
      </c>
      <c r="D162" s="181" t="s">
        <v>708</v>
      </c>
      <c r="E162" s="230">
        <v>57313</v>
      </c>
      <c r="F162" s="231">
        <v>23.3093</v>
      </c>
      <c r="G162" s="232">
        <f t="shared" si="2"/>
        <v>13.359259109</v>
      </c>
    </row>
    <row r="163" spans="1:7">
      <c r="A163" s="181" t="s">
        <v>74</v>
      </c>
      <c r="B163" s="181" t="s">
        <v>75</v>
      </c>
      <c r="C163" s="181" t="s">
        <v>710</v>
      </c>
      <c r="D163" s="181" t="s">
        <v>711</v>
      </c>
      <c r="E163" s="230">
        <v>70837</v>
      </c>
      <c r="F163" s="231">
        <v>39.168700000000001</v>
      </c>
      <c r="G163" s="232">
        <f t="shared" si="2"/>
        <v>27.745932018999998</v>
      </c>
    </row>
    <row r="164" spans="1:7">
      <c r="A164" s="181" t="s">
        <v>74</v>
      </c>
      <c r="B164" s="181" t="s">
        <v>75</v>
      </c>
      <c r="C164" s="181" t="s">
        <v>715</v>
      </c>
      <c r="D164" s="181" t="s">
        <v>716</v>
      </c>
      <c r="E164" s="230">
        <v>142030</v>
      </c>
      <c r="F164" s="231">
        <v>31.555399999999999</v>
      </c>
      <c r="G164" s="232">
        <f t="shared" si="2"/>
        <v>44.818134620000002</v>
      </c>
    </row>
    <row r="165" spans="1:7">
      <c r="A165" s="181" t="s">
        <v>74</v>
      </c>
      <c r="B165" s="181" t="s">
        <v>75</v>
      </c>
      <c r="C165" s="181" t="s">
        <v>718</v>
      </c>
      <c r="D165" s="181" t="s">
        <v>719</v>
      </c>
      <c r="E165" s="230">
        <v>100049</v>
      </c>
      <c r="F165" s="231">
        <v>42.810200000000002</v>
      </c>
      <c r="G165" s="232">
        <f t="shared" si="2"/>
        <v>42.831176998000004</v>
      </c>
    </row>
    <row r="166" spans="1:7">
      <c r="A166" s="181" t="s">
        <v>74</v>
      </c>
      <c r="B166" s="181" t="s">
        <v>75</v>
      </c>
      <c r="C166" s="181" t="s">
        <v>721</v>
      </c>
      <c r="D166" s="181" t="s">
        <v>722</v>
      </c>
      <c r="E166" s="230">
        <v>118149</v>
      </c>
      <c r="F166" s="231">
        <v>11.1411</v>
      </c>
      <c r="G166" s="232">
        <f t="shared" si="2"/>
        <v>13.163098239</v>
      </c>
    </row>
    <row r="167" spans="1:7">
      <c r="A167" s="181" t="s">
        <v>74</v>
      </c>
      <c r="B167" s="181" t="s">
        <v>75</v>
      </c>
      <c r="C167" s="181" t="s">
        <v>724</v>
      </c>
      <c r="D167" s="181" t="s">
        <v>725</v>
      </c>
      <c r="E167" s="230">
        <v>95857</v>
      </c>
      <c r="F167" s="231">
        <v>21.050999999999998</v>
      </c>
      <c r="G167" s="232">
        <f t="shared" si="2"/>
        <v>20.178857069999999</v>
      </c>
    </row>
    <row r="168" spans="1:7">
      <c r="A168" s="181" t="s">
        <v>74</v>
      </c>
      <c r="B168" s="181" t="s">
        <v>75</v>
      </c>
      <c r="C168" s="181" t="s">
        <v>727</v>
      </c>
      <c r="D168" s="181" t="s">
        <v>728</v>
      </c>
      <c r="E168" s="230">
        <v>143225</v>
      </c>
      <c r="F168" s="231">
        <v>19.0245</v>
      </c>
      <c r="G168" s="232">
        <f t="shared" si="2"/>
        <v>27.247840125</v>
      </c>
    </row>
    <row r="169" spans="1:7">
      <c r="A169" s="181" t="s">
        <v>74</v>
      </c>
      <c r="B169" s="181" t="s">
        <v>75</v>
      </c>
      <c r="C169" s="181" t="s">
        <v>730</v>
      </c>
      <c r="D169" s="181" t="s">
        <v>731</v>
      </c>
      <c r="E169" s="230">
        <v>96186</v>
      </c>
      <c r="F169" s="231">
        <v>17.165400000000002</v>
      </c>
      <c r="G169" s="232">
        <f t="shared" si="2"/>
        <v>16.510711644000001</v>
      </c>
    </row>
    <row r="170" spans="1:7">
      <c r="A170" s="181" t="s">
        <v>94</v>
      </c>
      <c r="B170" s="181" t="s">
        <v>95</v>
      </c>
      <c r="C170" s="181" t="s">
        <v>764</v>
      </c>
      <c r="D170" s="181" t="s">
        <v>765</v>
      </c>
      <c r="E170" s="230">
        <v>141255</v>
      </c>
      <c r="F170" s="231">
        <v>17.363900000000001</v>
      </c>
      <c r="G170" s="232">
        <f t="shared" si="2"/>
        <v>24.527376945</v>
      </c>
    </row>
    <row r="171" spans="1:7">
      <c r="A171" s="181" t="s">
        <v>94</v>
      </c>
      <c r="B171" s="181" t="s">
        <v>95</v>
      </c>
      <c r="C171" s="181" t="s">
        <v>769</v>
      </c>
      <c r="D171" s="181" t="s">
        <v>770</v>
      </c>
      <c r="E171" s="230">
        <v>131931</v>
      </c>
      <c r="F171" s="231">
        <v>11.0114</v>
      </c>
      <c r="G171" s="232">
        <f t="shared" si="2"/>
        <v>14.527450134</v>
      </c>
    </row>
    <row r="172" spans="1:7">
      <c r="A172" s="181" t="s">
        <v>94</v>
      </c>
      <c r="B172" s="181" t="s">
        <v>95</v>
      </c>
      <c r="C172" s="181" t="s">
        <v>772</v>
      </c>
      <c r="D172" s="181" t="s">
        <v>773</v>
      </c>
      <c r="E172" s="230">
        <v>99198</v>
      </c>
      <c r="F172" s="231">
        <v>26.987300000000001</v>
      </c>
      <c r="G172" s="232">
        <f t="shared" si="2"/>
        <v>26.770861854</v>
      </c>
    </row>
    <row r="173" spans="1:7">
      <c r="A173" s="181" t="s">
        <v>94</v>
      </c>
      <c r="B173" s="181" t="s">
        <v>95</v>
      </c>
      <c r="C173" s="181" t="s">
        <v>775</v>
      </c>
      <c r="D173" s="181" t="s">
        <v>776</v>
      </c>
      <c r="E173" s="230">
        <v>151245</v>
      </c>
      <c r="F173" s="231">
        <v>32.475299999999997</v>
      </c>
      <c r="G173" s="232">
        <f t="shared" si="2"/>
        <v>49.117267484999992</v>
      </c>
    </row>
    <row r="174" spans="1:7">
      <c r="A174" s="181" t="s">
        <v>94</v>
      </c>
      <c r="B174" s="181" t="s">
        <v>95</v>
      </c>
      <c r="C174" s="181" t="s">
        <v>778</v>
      </c>
      <c r="D174" s="181" t="s">
        <v>779</v>
      </c>
      <c r="E174" s="230">
        <v>105167</v>
      </c>
      <c r="F174" s="231">
        <v>10.8651</v>
      </c>
      <c r="G174" s="232">
        <f t="shared" si="2"/>
        <v>11.426499717</v>
      </c>
    </row>
    <row r="175" spans="1:7">
      <c r="A175" s="181" t="s">
        <v>94</v>
      </c>
      <c r="B175" s="181" t="s">
        <v>95</v>
      </c>
      <c r="C175" s="181" t="s">
        <v>781</v>
      </c>
      <c r="D175" s="181" t="s">
        <v>782</v>
      </c>
      <c r="E175" s="230">
        <v>142177</v>
      </c>
      <c r="F175" s="231">
        <v>38.320999999999998</v>
      </c>
      <c r="G175" s="232">
        <f t="shared" si="2"/>
        <v>54.483648169999995</v>
      </c>
    </row>
    <row r="176" spans="1:7">
      <c r="A176" s="181" t="s">
        <v>94</v>
      </c>
      <c r="B176" s="181" t="s">
        <v>95</v>
      </c>
      <c r="C176" s="181" t="s">
        <v>784</v>
      </c>
      <c r="D176" s="181" t="s">
        <v>785</v>
      </c>
      <c r="E176" s="230">
        <v>143066</v>
      </c>
      <c r="F176" s="231">
        <v>12.1676</v>
      </c>
      <c r="G176" s="232">
        <f t="shared" si="2"/>
        <v>17.407698616000001</v>
      </c>
    </row>
    <row r="177" spans="1:8">
      <c r="A177" s="181" t="s">
        <v>58</v>
      </c>
      <c r="B177" s="181" t="s">
        <v>59</v>
      </c>
      <c r="C177" s="181" t="s">
        <v>1157</v>
      </c>
      <c r="D177" s="181" t="s">
        <v>1158</v>
      </c>
      <c r="E177" s="230">
        <v>6056</v>
      </c>
      <c r="F177" s="231">
        <v>26.4741</v>
      </c>
      <c r="G177" s="232">
        <f t="shared" si="2"/>
        <v>1.6032714959999999</v>
      </c>
      <c r="H177" s="181" t="s">
        <v>1186</v>
      </c>
    </row>
    <row r="178" spans="1:8">
      <c r="A178" s="181" t="s">
        <v>50</v>
      </c>
      <c r="B178" s="181" t="s">
        <v>51</v>
      </c>
      <c r="C178" s="181" t="s">
        <v>1157</v>
      </c>
      <c r="D178" s="181" t="s">
        <v>1158</v>
      </c>
      <c r="E178" s="230">
        <v>51282</v>
      </c>
      <c r="F178" s="231">
        <v>26.4741</v>
      </c>
      <c r="G178" s="232">
        <f t="shared" si="2"/>
        <v>13.576447962</v>
      </c>
      <c r="H178" s="181" t="s">
        <v>1186</v>
      </c>
    </row>
    <row r="179" spans="1:8">
      <c r="A179" s="181" t="s">
        <v>44</v>
      </c>
      <c r="B179" s="181" t="s">
        <v>45</v>
      </c>
      <c r="C179" s="181" t="s">
        <v>1159</v>
      </c>
      <c r="D179" s="181" t="s">
        <v>1160</v>
      </c>
      <c r="E179" s="230">
        <v>91932</v>
      </c>
      <c r="F179" s="231">
        <v>26.4741</v>
      </c>
      <c r="G179" s="232">
        <f t="shared" si="2"/>
        <v>24.338169611999998</v>
      </c>
      <c r="H179" s="181" t="s">
        <v>1186</v>
      </c>
    </row>
    <row r="180" spans="1:8">
      <c r="A180" s="181" t="s">
        <v>44</v>
      </c>
      <c r="B180" s="181" t="s">
        <v>45</v>
      </c>
      <c r="C180" s="181" t="s">
        <v>1161</v>
      </c>
      <c r="D180" s="181" t="s">
        <v>1162</v>
      </c>
      <c r="E180" s="230">
        <v>161545</v>
      </c>
      <c r="F180" s="231">
        <v>26.4741</v>
      </c>
      <c r="G180" s="232">
        <f t="shared" si="2"/>
        <v>42.767584844999995</v>
      </c>
      <c r="H180" s="181" t="s">
        <v>1186</v>
      </c>
    </row>
    <row r="181" spans="1:8">
      <c r="A181" s="181" t="s">
        <v>44</v>
      </c>
      <c r="B181" s="181" t="s">
        <v>45</v>
      </c>
      <c r="C181" s="181" t="s">
        <v>1163</v>
      </c>
      <c r="D181" s="181" t="s">
        <v>1164</v>
      </c>
      <c r="E181" s="230">
        <v>53732</v>
      </c>
      <c r="F181" s="231">
        <v>26.4741</v>
      </c>
      <c r="G181" s="232">
        <f t="shared" si="2"/>
        <v>14.225063411999999</v>
      </c>
      <c r="H181" s="181" t="s">
        <v>1186</v>
      </c>
    </row>
    <row r="182" spans="1:8">
      <c r="A182" s="181" t="s">
        <v>44</v>
      </c>
      <c r="B182" s="181" t="s">
        <v>45</v>
      </c>
      <c r="C182" s="181" t="s">
        <v>1165</v>
      </c>
      <c r="D182" s="181" t="s">
        <v>1166</v>
      </c>
      <c r="E182" s="230">
        <v>55629</v>
      </c>
      <c r="F182" s="231">
        <v>26.4741</v>
      </c>
      <c r="G182" s="232">
        <f t="shared" si="2"/>
        <v>14.727277088999999</v>
      </c>
      <c r="H182" s="181" t="s">
        <v>1186</v>
      </c>
    </row>
    <row r="183" spans="1:8">
      <c r="A183" s="181" t="s">
        <v>44</v>
      </c>
      <c r="B183" s="181" t="s">
        <v>45</v>
      </c>
      <c r="C183" s="181" t="s">
        <v>1167</v>
      </c>
      <c r="D183" s="181" t="s">
        <v>1168</v>
      </c>
      <c r="E183" s="230">
        <v>108737</v>
      </c>
      <c r="F183" s="231">
        <v>26.4741</v>
      </c>
      <c r="G183" s="232">
        <f t="shared" si="2"/>
        <v>28.787142116999998</v>
      </c>
      <c r="H183" s="181" t="s">
        <v>1186</v>
      </c>
    </row>
    <row r="184" spans="1:8">
      <c r="A184" s="181" t="s">
        <v>44</v>
      </c>
      <c r="B184" s="181" t="s">
        <v>45</v>
      </c>
      <c r="C184" s="181" t="s">
        <v>1169</v>
      </c>
      <c r="D184" s="181" t="s">
        <v>1170</v>
      </c>
      <c r="E184" s="230">
        <v>91697</v>
      </c>
      <c r="F184" s="231">
        <v>26.4741</v>
      </c>
      <c r="G184" s="232">
        <f t="shared" si="2"/>
        <v>24.275955476999997</v>
      </c>
      <c r="H184" s="181" t="s">
        <v>1186</v>
      </c>
    </row>
    <row r="185" spans="1:8">
      <c r="A185" s="181" t="s">
        <v>78</v>
      </c>
      <c r="B185" s="181" t="s">
        <v>79</v>
      </c>
      <c r="C185" s="181" t="s">
        <v>936</v>
      </c>
      <c r="D185" s="181" t="s">
        <v>937</v>
      </c>
      <c r="E185" s="230">
        <v>128337</v>
      </c>
      <c r="F185" s="231">
        <v>38.805500000000002</v>
      </c>
      <c r="G185" s="232">
        <f t="shared" si="2"/>
        <v>49.801814534999998</v>
      </c>
    </row>
    <row r="186" spans="1:8">
      <c r="A186" s="181" t="s">
        <v>78</v>
      </c>
      <c r="B186" s="181" t="s">
        <v>79</v>
      </c>
      <c r="C186" s="181" t="s">
        <v>939</v>
      </c>
      <c r="D186" s="181" t="s">
        <v>940</v>
      </c>
      <c r="E186" s="230">
        <v>118280</v>
      </c>
      <c r="F186" s="231">
        <v>40.273099999999999</v>
      </c>
      <c r="G186" s="232">
        <f t="shared" si="2"/>
        <v>47.635022679999999</v>
      </c>
    </row>
    <row r="187" spans="1:8">
      <c r="A187" s="181" t="s">
        <v>78</v>
      </c>
      <c r="B187" s="181" t="s">
        <v>79</v>
      </c>
      <c r="C187" s="181" t="s">
        <v>942</v>
      </c>
      <c r="D187" s="181" t="s">
        <v>943</v>
      </c>
      <c r="E187" s="230">
        <v>114627</v>
      </c>
      <c r="F187" s="231">
        <v>27.0014</v>
      </c>
      <c r="G187" s="232">
        <f t="shared" si="2"/>
        <v>30.950894778000002</v>
      </c>
    </row>
    <row r="188" spans="1:8">
      <c r="A188" s="181" t="s">
        <v>78</v>
      </c>
      <c r="B188" s="181" t="s">
        <v>79</v>
      </c>
      <c r="C188" s="181" t="s">
        <v>944</v>
      </c>
      <c r="D188" s="181" t="s">
        <v>945</v>
      </c>
      <c r="E188" s="230">
        <v>118239</v>
      </c>
      <c r="F188" s="231">
        <v>28.082999999999998</v>
      </c>
      <c r="G188" s="232">
        <f t="shared" si="2"/>
        <v>33.205058369999996</v>
      </c>
    </row>
    <row r="189" spans="1:8">
      <c r="A189" s="181" t="s">
        <v>78</v>
      </c>
      <c r="B189" s="181" t="s">
        <v>79</v>
      </c>
      <c r="C189" s="181" t="s">
        <v>946</v>
      </c>
      <c r="D189" s="181" t="s">
        <v>947</v>
      </c>
      <c r="E189" s="230">
        <v>109351</v>
      </c>
      <c r="F189" s="231">
        <v>49.534199999999998</v>
      </c>
      <c r="G189" s="232">
        <f t="shared" si="2"/>
        <v>54.166143041999995</v>
      </c>
    </row>
    <row r="190" spans="1:8">
      <c r="A190" s="181" t="s">
        <v>78</v>
      </c>
      <c r="B190" s="181" t="s">
        <v>79</v>
      </c>
      <c r="C190" s="181" t="s">
        <v>949</v>
      </c>
      <c r="D190" s="181" t="s">
        <v>950</v>
      </c>
      <c r="E190" s="230">
        <v>123127</v>
      </c>
      <c r="F190" s="231">
        <v>31.0701</v>
      </c>
      <c r="G190" s="232">
        <f t="shared" si="2"/>
        <v>38.255682026999999</v>
      </c>
    </row>
    <row r="191" spans="1:8">
      <c r="A191" s="181" t="s">
        <v>78</v>
      </c>
      <c r="B191" s="181" t="s">
        <v>79</v>
      </c>
      <c r="C191" s="181" t="s">
        <v>952</v>
      </c>
      <c r="D191" s="181" t="s">
        <v>953</v>
      </c>
      <c r="E191" s="230">
        <v>121416</v>
      </c>
      <c r="F191" s="231">
        <v>19.411899999999999</v>
      </c>
      <c r="G191" s="232">
        <f t="shared" si="2"/>
        <v>23.569152504000002</v>
      </c>
    </row>
    <row r="192" spans="1:8">
      <c r="A192" s="181" t="s">
        <v>112</v>
      </c>
      <c r="B192" s="181" t="s">
        <v>113</v>
      </c>
      <c r="C192" s="181" t="s">
        <v>237</v>
      </c>
      <c r="D192" s="181" t="s">
        <v>238</v>
      </c>
      <c r="E192" s="230">
        <v>151846</v>
      </c>
      <c r="F192" s="231">
        <v>13.4641</v>
      </c>
      <c r="G192" s="232">
        <f t="shared" si="2"/>
        <v>20.444697286000004</v>
      </c>
    </row>
    <row r="193" spans="1:8">
      <c r="A193" s="181" t="s">
        <v>112</v>
      </c>
      <c r="B193" s="181" t="s">
        <v>113</v>
      </c>
      <c r="C193" s="181" t="s">
        <v>240</v>
      </c>
      <c r="D193" s="181" t="s">
        <v>241</v>
      </c>
      <c r="E193" s="230">
        <v>151584</v>
      </c>
      <c r="F193" s="231">
        <v>15.7689</v>
      </c>
      <c r="G193" s="232">
        <f t="shared" si="2"/>
        <v>23.903129375999999</v>
      </c>
    </row>
    <row r="194" spans="1:8">
      <c r="A194" s="181" t="s">
        <v>112</v>
      </c>
      <c r="B194" s="181" t="s">
        <v>113</v>
      </c>
      <c r="C194" s="181" t="s">
        <v>243</v>
      </c>
      <c r="D194" s="181" t="s">
        <v>244</v>
      </c>
      <c r="E194" s="230">
        <v>143782</v>
      </c>
      <c r="F194" s="231">
        <v>9.8179999999999996</v>
      </c>
      <c r="G194" s="232">
        <f t="shared" ref="G194:G257" si="3">E194*(F194/100000)</f>
        <v>14.11651676</v>
      </c>
    </row>
    <row r="195" spans="1:8">
      <c r="A195" s="181" t="s">
        <v>126</v>
      </c>
      <c r="B195" s="181" t="s">
        <v>127</v>
      </c>
      <c r="C195" s="181" t="s">
        <v>246</v>
      </c>
      <c r="D195" s="181" t="s">
        <v>247</v>
      </c>
      <c r="E195" s="230">
        <v>6656</v>
      </c>
      <c r="F195" s="231">
        <v>12.3888</v>
      </c>
      <c r="G195" s="232">
        <f t="shared" si="3"/>
        <v>0.824598528</v>
      </c>
    </row>
    <row r="196" spans="1:8">
      <c r="A196" s="181" t="s">
        <v>112</v>
      </c>
      <c r="B196" s="181" t="s">
        <v>113</v>
      </c>
      <c r="C196" s="181" t="s">
        <v>246</v>
      </c>
      <c r="D196" s="181" t="s">
        <v>247</v>
      </c>
      <c r="E196" s="230">
        <v>131254</v>
      </c>
      <c r="F196" s="231">
        <v>12.3888</v>
      </c>
      <c r="G196" s="232">
        <f t="shared" si="3"/>
        <v>16.260795552000001</v>
      </c>
    </row>
    <row r="197" spans="1:8">
      <c r="A197" s="181" t="s">
        <v>112</v>
      </c>
      <c r="B197" s="181" t="s">
        <v>113</v>
      </c>
      <c r="C197" s="181" t="s">
        <v>249</v>
      </c>
      <c r="D197" s="181" t="s">
        <v>250</v>
      </c>
      <c r="E197" s="230">
        <v>111758</v>
      </c>
      <c r="F197" s="231">
        <v>9.4258000000000006</v>
      </c>
      <c r="G197" s="232">
        <f t="shared" si="3"/>
        <v>10.534085564</v>
      </c>
    </row>
    <row r="198" spans="1:8">
      <c r="A198" s="181" t="s">
        <v>138</v>
      </c>
      <c r="B198" s="181" t="s">
        <v>139</v>
      </c>
      <c r="C198" s="181" t="s">
        <v>1171</v>
      </c>
      <c r="D198" s="181" t="s">
        <v>1172</v>
      </c>
      <c r="E198" s="230">
        <v>116288</v>
      </c>
      <c r="F198" s="231">
        <v>35.618600000000001</v>
      </c>
      <c r="G198" s="232">
        <f t="shared" si="3"/>
        <v>41.420157568</v>
      </c>
      <c r="H198" s="181" t="s">
        <v>1187</v>
      </c>
    </row>
    <row r="199" spans="1:8">
      <c r="A199" s="181" t="s">
        <v>138</v>
      </c>
      <c r="B199" s="181" t="s">
        <v>139</v>
      </c>
      <c r="C199" s="181" t="s">
        <v>1173</v>
      </c>
      <c r="D199" s="181" t="s">
        <v>1174</v>
      </c>
      <c r="E199" s="230">
        <v>123446</v>
      </c>
      <c r="F199" s="231">
        <v>35.618600000000001</v>
      </c>
      <c r="G199" s="232">
        <f t="shared" si="3"/>
        <v>43.969736955999998</v>
      </c>
      <c r="H199" s="181" t="s">
        <v>1187</v>
      </c>
    </row>
    <row r="200" spans="1:8">
      <c r="A200" s="181" t="s">
        <v>138</v>
      </c>
      <c r="B200" s="181" t="s">
        <v>139</v>
      </c>
      <c r="C200" s="181" t="s">
        <v>1175</v>
      </c>
      <c r="D200" s="181" t="s">
        <v>1176</v>
      </c>
      <c r="E200" s="230">
        <v>168696</v>
      </c>
      <c r="F200" s="231">
        <v>35.618600000000001</v>
      </c>
      <c r="G200" s="232">
        <f t="shared" si="3"/>
        <v>60.087153455999996</v>
      </c>
      <c r="H200" s="181" t="s">
        <v>1187</v>
      </c>
    </row>
    <row r="201" spans="1:8">
      <c r="A201" s="181" t="s">
        <v>82</v>
      </c>
      <c r="B201" s="181" t="s">
        <v>83</v>
      </c>
      <c r="C201" s="181" t="s">
        <v>1017</v>
      </c>
      <c r="D201" s="181" t="s">
        <v>1018</v>
      </c>
      <c r="E201" s="230">
        <v>101484</v>
      </c>
      <c r="F201" s="231">
        <v>25.4815</v>
      </c>
      <c r="G201" s="232">
        <f t="shared" si="3"/>
        <v>25.859645459999999</v>
      </c>
    </row>
    <row r="202" spans="1:8">
      <c r="A202" s="181" t="s">
        <v>82</v>
      </c>
      <c r="B202" s="181" t="s">
        <v>83</v>
      </c>
      <c r="C202" s="181" t="s">
        <v>1020</v>
      </c>
      <c r="D202" s="181" t="s">
        <v>1021</v>
      </c>
      <c r="E202" s="230">
        <v>120923</v>
      </c>
      <c r="F202" s="231">
        <v>20.5562</v>
      </c>
      <c r="G202" s="232">
        <f t="shared" si="3"/>
        <v>24.857173726000003</v>
      </c>
    </row>
    <row r="203" spans="1:8">
      <c r="A203" s="181" t="s">
        <v>82</v>
      </c>
      <c r="B203" s="181" t="s">
        <v>83</v>
      </c>
      <c r="C203" s="181" t="s">
        <v>1023</v>
      </c>
      <c r="D203" s="181" t="s">
        <v>1024</v>
      </c>
      <c r="E203" s="230">
        <v>105637</v>
      </c>
      <c r="F203" s="231">
        <v>20.070799999999998</v>
      </c>
      <c r="G203" s="232">
        <f t="shared" si="3"/>
        <v>21.202190995999999</v>
      </c>
    </row>
    <row r="204" spans="1:8">
      <c r="A204" s="181" t="s">
        <v>82</v>
      </c>
      <c r="B204" s="181" t="s">
        <v>83</v>
      </c>
      <c r="C204" s="181" t="s">
        <v>1026</v>
      </c>
      <c r="D204" s="181" t="s">
        <v>1027</v>
      </c>
      <c r="E204" s="230">
        <v>129610</v>
      </c>
      <c r="F204" s="231">
        <v>22.5379</v>
      </c>
      <c r="G204" s="232">
        <f t="shared" si="3"/>
        <v>29.211372189999999</v>
      </c>
    </row>
    <row r="205" spans="1:8">
      <c r="A205" s="181" t="s">
        <v>82</v>
      </c>
      <c r="B205" s="181" t="s">
        <v>83</v>
      </c>
      <c r="C205" s="181" t="s">
        <v>1029</v>
      </c>
      <c r="D205" s="181" t="s">
        <v>1030</v>
      </c>
      <c r="E205" s="230">
        <v>112369</v>
      </c>
      <c r="F205" s="231">
        <v>26.050899999999999</v>
      </c>
      <c r="G205" s="232">
        <f t="shared" si="3"/>
        <v>29.273135820999997</v>
      </c>
    </row>
    <row r="206" spans="1:8">
      <c r="A206" s="181" t="s">
        <v>82</v>
      </c>
      <c r="B206" s="181" t="s">
        <v>83</v>
      </c>
      <c r="C206" s="181" t="s">
        <v>1032</v>
      </c>
      <c r="D206" s="181" t="s">
        <v>1033</v>
      </c>
      <c r="E206" s="230">
        <v>137858</v>
      </c>
      <c r="F206" s="231">
        <v>20.882100000000001</v>
      </c>
      <c r="G206" s="232">
        <f t="shared" si="3"/>
        <v>28.787645418</v>
      </c>
    </row>
    <row r="207" spans="1:8">
      <c r="A207" s="181" t="s">
        <v>82</v>
      </c>
      <c r="B207" s="181" t="s">
        <v>83</v>
      </c>
      <c r="C207" s="181" t="s">
        <v>1035</v>
      </c>
      <c r="D207" s="181" t="s">
        <v>1036</v>
      </c>
      <c r="E207" s="230">
        <v>98427</v>
      </c>
      <c r="F207" s="231">
        <v>9.5206999999999997</v>
      </c>
      <c r="G207" s="232">
        <f t="shared" si="3"/>
        <v>9.3709393890000001</v>
      </c>
    </row>
    <row r="208" spans="1:8">
      <c r="A208" s="181" t="s">
        <v>82</v>
      </c>
      <c r="B208" s="181" t="s">
        <v>83</v>
      </c>
      <c r="C208" s="181" t="s">
        <v>1038</v>
      </c>
      <c r="D208" s="181" t="s">
        <v>1039</v>
      </c>
      <c r="E208" s="230">
        <v>76864</v>
      </c>
      <c r="F208" s="231">
        <v>33.824199999999998</v>
      </c>
      <c r="G208" s="232">
        <f t="shared" si="3"/>
        <v>25.998633087999998</v>
      </c>
    </row>
    <row r="209" spans="1:7">
      <c r="A209" s="181" t="s">
        <v>96</v>
      </c>
      <c r="B209" s="181" t="s">
        <v>97</v>
      </c>
      <c r="C209" s="181" t="s">
        <v>1049</v>
      </c>
      <c r="D209" s="181" t="s">
        <v>1050</v>
      </c>
      <c r="E209" s="230">
        <v>92735</v>
      </c>
      <c r="F209" s="231">
        <v>12.2043</v>
      </c>
      <c r="G209" s="232">
        <f t="shared" si="3"/>
        <v>11.317657604999999</v>
      </c>
    </row>
    <row r="210" spans="1:7">
      <c r="A210" s="181" t="s">
        <v>96</v>
      </c>
      <c r="B210" s="181" t="s">
        <v>97</v>
      </c>
      <c r="C210" s="181" t="s">
        <v>1051</v>
      </c>
      <c r="D210" s="181" t="s">
        <v>1052</v>
      </c>
      <c r="E210" s="230">
        <v>135979</v>
      </c>
      <c r="F210" s="231">
        <v>31.3504</v>
      </c>
      <c r="G210" s="232">
        <f t="shared" si="3"/>
        <v>42.629960415999996</v>
      </c>
    </row>
    <row r="211" spans="1:7">
      <c r="A211" s="181" t="s">
        <v>96</v>
      </c>
      <c r="B211" s="181" t="s">
        <v>97</v>
      </c>
      <c r="C211" s="181" t="s">
        <v>1054</v>
      </c>
      <c r="D211" s="181" t="s">
        <v>1055</v>
      </c>
      <c r="E211" s="230">
        <v>104857</v>
      </c>
      <c r="F211" s="231">
        <v>15.0115</v>
      </c>
      <c r="G211" s="232">
        <f t="shared" si="3"/>
        <v>15.740608555000001</v>
      </c>
    </row>
    <row r="212" spans="1:7">
      <c r="A212" s="181" t="s">
        <v>120</v>
      </c>
      <c r="B212" s="181" t="s">
        <v>121</v>
      </c>
      <c r="C212" s="181" t="s">
        <v>1056</v>
      </c>
      <c r="D212" s="181" t="s">
        <v>1057</v>
      </c>
      <c r="E212" s="230">
        <v>137215</v>
      </c>
      <c r="F212" s="231">
        <v>21.617000000000001</v>
      </c>
      <c r="G212" s="232">
        <f t="shared" si="3"/>
        <v>29.661766550000003</v>
      </c>
    </row>
    <row r="213" spans="1:7">
      <c r="A213" s="181" t="s">
        <v>120</v>
      </c>
      <c r="B213" s="181" t="s">
        <v>121</v>
      </c>
      <c r="C213" s="181" t="s">
        <v>1059</v>
      </c>
      <c r="D213" s="181" t="s">
        <v>1060</v>
      </c>
      <c r="E213" s="230">
        <v>81003</v>
      </c>
      <c r="F213" s="231">
        <v>30.5322</v>
      </c>
      <c r="G213" s="232">
        <f t="shared" si="3"/>
        <v>24.731997966000002</v>
      </c>
    </row>
    <row r="214" spans="1:7">
      <c r="A214" s="181" t="s">
        <v>114</v>
      </c>
      <c r="B214" s="181" t="s">
        <v>115</v>
      </c>
      <c r="C214" s="181" t="s">
        <v>1062</v>
      </c>
      <c r="D214" s="181" t="s">
        <v>1063</v>
      </c>
      <c r="E214" s="230">
        <v>20492</v>
      </c>
      <c r="F214" s="231">
        <v>29.967500000000001</v>
      </c>
      <c r="G214" s="232">
        <f t="shared" si="3"/>
        <v>6.1409400999999999</v>
      </c>
    </row>
    <row r="215" spans="1:7">
      <c r="A215" s="181" t="s">
        <v>120</v>
      </c>
      <c r="B215" s="181" t="s">
        <v>121</v>
      </c>
      <c r="C215" s="181" t="s">
        <v>1062</v>
      </c>
      <c r="D215" s="181" t="s">
        <v>1063</v>
      </c>
      <c r="E215" s="230">
        <v>129860</v>
      </c>
      <c r="F215" s="231">
        <v>29.967500000000001</v>
      </c>
      <c r="G215" s="232">
        <f t="shared" si="3"/>
        <v>38.915795500000002</v>
      </c>
    </row>
    <row r="216" spans="1:7">
      <c r="A216" s="181" t="s">
        <v>120</v>
      </c>
      <c r="B216" s="181" t="s">
        <v>121</v>
      </c>
      <c r="C216" s="181" t="s">
        <v>1065</v>
      </c>
      <c r="D216" s="181" t="s">
        <v>1066</v>
      </c>
      <c r="E216" s="230">
        <v>87547</v>
      </c>
      <c r="F216" s="231">
        <v>25.064599999999999</v>
      </c>
      <c r="G216" s="232">
        <f t="shared" si="3"/>
        <v>21.943305362</v>
      </c>
    </row>
    <row r="217" spans="1:7">
      <c r="A217" s="181" t="s">
        <v>120</v>
      </c>
      <c r="B217" s="181" t="s">
        <v>121</v>
      </c>
      <c r="C217" s="181" t="s">
        <v>1068</v>
      </c>
      <c r="D217" s="181" t="s">
        <v>1069</v>
      </c>
      <c r="E217" s="230">
        <v>149243</v>
      </c>
      <c r="F217" s="231">
        <v>34.601999999999997</v>
      </c>
      <c r="G217" s="232">
        <f t="shared" si="3"/>
        <v>51.641062859999991</v>
      </c>
    </row>
    <row r="218" spans="1:7">
      <c r="A218" s="181" t="s">
        <v>114</v>
      </c>
      <c r="B218" s="181" t="s">
        <v>115</v>
      </c>
      <c r="C218" s="181" t="s">
        <v>1071</v>
      </c>
      <c r="D218" s="181" t="s">
        <v>1072</v>
      </c>
      <c r="E218" s="230">
        <v>13630</v>
      </c>
      <c r="F218" s="231">
        <v>17.132300000000001</v>
      </c>
      <c r="G218" s="232">
        <f t="shared" si="3"/>
        <v>2.3351324899999999</v>
      </c>
    </row>
    <row r="219" spans="1:7">
      <c r="A219" s="181" t="s">
        <v>120</v>
      </c>
      <c r="B219" s="181" t="s">
        <v>121</v>
      </c>
      <c r="C219" s="181" t="s">
        <v>1071</v>
      </c>
      <c r="D219" s="181" t="s">
        <v>1072</v>
      </c>
      <c r="E219" s="230">
        <v>76697</v>
      </c>
      <c r="F219" s="231">
        <v>17.132300000000001</v>
      </c>
      <c r="G219" s="232">
        <f t="shared" si="3"/>
        <v>13.139960131</v>
      </c>
    </row>
    <row r="220" spans="1:7">
      <c r="A220" s="181" t="s">
        <v>120</v>
      </c>
      <c r="B220" s="181" t="s">
        <v>121</v>
      </c>
      <c r="C220" s="181" t="s">
        <v>1074</v>
      </c>
      <c r="D220" s="181" t="s">
        <v>1075</v>
      </c>
      <c r="E220" s="230">
        <v>99873</v>
      </c>
      <c r="F220" s="231">
        <v>22.8825</v>
      </c>
      <c r="G220" s="232">
        <f t="shared" si="3"/>
        <v>22.853439224999999</v>
      </c>
    </row>
    <row r="221" spans="1:7">
      <c r="A221" s="181" t="s">
        <v>114</v>
      </c>
      <c r="B221" s="181" t="s">
        <v>115</v>
      </c>
      <c r="C221" s="181" t="s">
        <v>410</v>
      </c>
      <c r="D221" s="181" t="s">
        <v>411</v>
      </c>
      <c r="E221" s="230">
        <v>75899</v>
      </c>
      <c r="F221" s="231">
        <v>26.864000000000001</v>
      </c>
      <c r="G221" s="232">
        <f t="shared" si="3"/>
        <v>20.38950736</v>
      </c>
    </row>
    <row r="222" spans="1:7">
      <c r="A222" s="181" t="s">
        <v>120</v>
      </c>
      <c r="B222" s="181" t="s">
        <v>121</v>
      </c>
      <c r="C222" s="181" t="s">
        <v>410</v>
      </c>
      <c r="D222" s="181" t="s">
        <v>411</v>
      </c>
      <c r="E222" s="230">
        <v>13305</v>
      </c>
      <c r="F222" s="231">
        <v>26.864000000000001</v>
      </c>
      <c r="G222" s="232">
        <f t="shared" si="3"/>
        <v>3.5742552000000001</v>
      </c>
    </row>
    <row r="223" spans="1:7">
      <c r="A223" s="181" t="s">
        <v>120</v>
      </c>
      <c r="B223" s="181" t="s">
        <v>121</v>
      </c>
      <c r="C223" s="181" t="s">
        <v>1077</v>
      </c>
      <c r="D223" s="181" t="s">
        <v>1078</v>
      </c>
      <c r="E223" s="230">
        <v>88542</v>
      </c>
      <c r="F223" s="231">
        <v>26.9374</v>
      </c>
      <c r="G223" s="232">
        <f t="shared" si="3"/>
        <v>23.850912708000003</v>
      </c>
    </row>
    <row r="224" spans="1:7">
      <c r="A224" s="181" t="s">
        <v>114</v>
      </c>
      <c r="B224" s="181" t="s">
        <v>115</v>
      </c>
      <c r="C224" s="181" t="s">
        <v>1080</v>
      </c>
      <c r="D224" s="181" t="s">
        <v>1081</v>
      </c>
      <c r="E224" s="230">
        <v>44110</v>
      </c>
      <c r="F224" s="231">
        <v>23.4223</v>
      </c>
      <c r="G224" s="232">
        <f t="shared" si="3"/>
        <v>10.331576530000001</v>
      </c>
    </row>
    <row r="225" spans="1:7">
      <c r="A225" s="181" t="s">
        <v>120</v>
      </c>
      <c r="B225" s="181" t="s">
        <v>121</v>
      </c>
      <c r="C225" s="181" t="s">
        <v>1080</v>
      </c>
      <c r="D225" s="181" t="s">
        <v>1081</v>
      </c>
      <c r="E225" s="230">
        <v>82446</v>
      </c>
      <c r="F225" s="231">
        <v>23.4223</v>
      </c>
      <c r="G225" s="232">
        <f t="shared" si="3"/>
        <v>19.310749458</v>
      </c>
    </row>
    <row r="226" spans="1:7">
      <c r="A226" s="181" t="s">
        <v>120</v>
      </c>
      <c r="B226" s="181" t="s">
        <v>121</v>
      </c>
      <c r="C226" s="181" t="s">
        <v>1083</v>
      </c>
      <c r="D226" s="181" t="s">
        <v>1084</v>
      </c>
      <c r="E226" s="230">
        <v>100008</v>
      </c>
      <c r="F226" s="231">
        <v>28.954899999999999</v>
      </c>
      <c r="G226" s="232">
        <f t="shared" si="3"/>
        <v>28.957216391999999</v>
      </c>
    </row>
    <row r="227" spans="1:7">
      <c r="A227" s="181" t="s">
        <v>66</v>
      </c>
      <c r="B227" s="181" t="s">
        <v>67</v>
      </c>
      <c r="C227" s="181" t="s">
        <v>316</v>
      </c>
      <c r="D227" s="181" t="s">
        <v>317</v>
      </c>
      <c r="E227" s="230">
        <v>65452</v>
      </c>
      <c r="F227" s="231">
        <v>27.5669</v>
      </c>
      <c r="G227" s="232">
        <f t="shared" si="3"/>
        <v>18.043087388</v>
      </c>
    </row>
    <row r="228" spans="1:7">
      <c r="A228" s="181" t="s">
        <v>66</v>
      </c>
      <c r="B228" s="181" t="s">
        <v>67</v>
      </c>
      <c r="C228" s="181" t="s">
        <v>319</v>
      </c>
      <c r="D228" s="181" t="s">
        <v>320</v>
      </c>
      <c r="E228" s="230">
        <v>130373</v>
      </c>
      <c r="F228" s="231">
        <v>37.637999999999998</v>
      </c>
      <c r="G228" s="232">
        <f t="shared" si="3"/>
        <v>49.069789739999997</v>
      </c>
    </row>
    <row r="229" spans="1:7">
      <c r="A229" s="181" t="s">
        <v>66</v>
      </c>
      <c r="B229" s="181" t="s">
        <v>67</v>
      </c>
      <c r="C229" s="181" t="s">
        <v>322</v>
      </c>
      <c r="D229" s="181" t="s">
        <v>323</v>
      </c>
      <c r="E229" s="230">
        <v>110650</v>
      </c>
      <c r="F229" s="231">
        <v>31.5793</v>
      </c>
      <c r="G229" s="232">
        <f t="shared" si="3"/>
        <v>34.942495449999996</v>
      </c>
    </row>
    <row r="230" spans="1:7">
      <c r="A230" s="181" t="s">
        <v>66</v>
      </c>
      <c r="B230" s="181" t="s">
        <v>67</v>
      </c>
      <c r="C230" s="181" t="s">
        <v>325</v>
      </c>
      <c r="D230" s="181" t="s">
        <v>326</v>
      </c>
      <c r="E230" s="230">
        <v>132402</v>
      </c>
      <c r="F230" s="231">
        <v>18.7896</v>
      </c>
      <c r="G230" s="232">
        <f t="shared" si="3"/>
        <v>24.877806192000001</v>
      </c>
    </row>
    <row r="231" spans="1:7">
      <c r="A231" s="181" t="s">
        <v>66</v>
      </c>
      <c r="B231" s="181" t="s">
        <v>67</v>
      </c>
      <c r="C231" s="181" t="s">
        <v>327</v>
      </c>
      <c r="D231" s="181" t="s">
        <v>328</v>
      </c>
      <c r="E231" s="230">
        <v>144909</v>
      </c>
      <c r="F231" s="231">
        <v>23.505099999999999</v>
      </c>
      <c r="G231" s="232">
        <f t="shared" si="3"/>
        <v>34.061005358999999</v>
      </c>
    </row>
    <row r="232" spans="1:7">
      <c r="A232" s="181" t="s">
        <v>122</v>
      </c>
      <c r="B232" s="181" t="s">
        <v>123</v>
      </c>
      <c r="C232" s="181" t="s">
        <v>1106</v>
      </c>
      <c r="D232" s="181" t="s">
        <v>1107</v>
      </c>
      <c r="E232" s="230">
        <v>64187</v>
      </c>
      <c r="F232" s="231">
        <v>40.335700000000003</v>
      </c>
      <c r="G232" s="232">
        <f t="shared" si="3"/>
        <v>25.890275759000001</v>
      </c>
    </row>
    <row r="233" spans="1:7">
      <c r="A233" s="181" t="s">
        <v>122</v>
      </c>
      <c r="B233" s="181" t="s">
        <v>123</v>
      </c>
      <c r="C233" s="181" t="s">
        <v>1109</v>
      </c>
      <c r="D233" s="181" t="s">
        <v>1110</v>
      </c>
      <c r="E233" s="230">
        <v>161123</v>
      </c>
      <c r="F233" s="231">
        <v>47.945799999999998</v>
      </c>
      <c r="G233" s="232">
        <f t="shared" si="3"/>
        <v>77.251711333999992</v>
      </c>
    </row>
    <row r="234" spans="1:7">
      <c r="A234" s="181" t="s">
        <v>122</v>
      </c>
      <c r="B234" s="181" t="s">
        <v>123</v>
      </c>
      <c r="C234" s="181" t="s">
        <v>1112</v>
      </c>
      <c r="D234" s="181" t="s">
        <v>1113</v>
      </c>
      <c r="E234" s="230">
        <v>114822</v>
      </c>
      <c r="F234" s="231">
        <v>29.201899999999998</v>
      </c>
      <c r="G234" s="232">
        <f t="shared" si="3"/>
        <v>33.530205617999997</v>
      </c>
    </row>
    <row r="235" spans="1:7">
      <c r="A235" s="181" t="s">
        <v>120</v>
      </c>
      <c r="B235" s="181" t="s">
        <v>121</v>
      </c>
      <c r="C235" s="181" t="s">
        <v>1112</v>
      </c>
      <c r="D235" s="181" t="s">
        <v>1113</v>
      </c>
      <c r="E235" s="230">
        <v>6686</v>
      </c>
      <c r="F235" s="231">
        <v>29.201899999999998</v>
      </c>
      <c r="G235" s="232">
        <f t="shared" si="3"/>
        <v>1.9524390339999997</v>
      </c>
    </row>
    <row r="236" spans="1:7">
      <c r="A236" s="181" t="s">
        <v>122</v>
      </c>
      <c r="B236" s="181" t="s">
        <v>123</v>
      </c>
      <c r="C236" s="181" t="s">
        <v>1115</v>
      </c>
      <c r="D236" s="181" t="s">
        <v>1116</v>
      </c>
      <c r="E236" s="230">
        <v>112474</v>
      </c>
      <c r="F236" s="231">
        <v>37.411799999999999</v>
      </c>
      <c r="G236" s="232">
        <f t="shared" si="3"/>
        <v>42.078547931999999</v>
      </c>
    </row>
    <row r="237" spans="1:7">
      <c r="A237" s="181" t="s">
        <v>122</v>
      </c>
      <c r="B237" s="181" t="s">
        <v>123</v>
      </c>
      <c r="C237" s="181" t="s">
        <v>1118</v>
      </c>
      <c r="D237" s="181" t="s">
        <v>1119</v>
      </c>
      <c r="E237" s="230">
        <v>145474</v>
      </c>
      <c r="F237" s="231">
        <v>18.1937</v>
      </c>
      <c r="G237" s="232">
        <f t="shared" si="3"/>
        <v>26.467103137999999</v>
      </c>
    </row>
    <row r="238" spans="1:7">
      <c r="A238" s="181" t="s">
        <v>122</v>
      </c>
      <c r="B238" s="181" t="s">
        <v>123</v>
      </c>
      <c r="C238" s="181" t="s">
        <v>1121</v>
      </c>
      <c r="D238" s="181" t="s">
        <v>1122</v>
      </c>
      <c r="E238" s="230">
        <v>152142</v>
      </c>
      <c r="F238" s="231">
        <v>20.148199999999999</v>
      </c>
      <c r="G238" s="232">
        <f t="shared" si="3"/>
        <v>30.653874443999996</v>
      </c>
    </row>
    <row r="239" spans="1:7">
      <c r="A239" s="181" t="s">
        <v>122</v>
      </c>
      <c r="B239" s="181" t="s">
        <v>123</v>
      </c>
      <c r="C239" s="181" t="s">
        <v>1124</v>
      </c>
      <c r="D239" s="181" t="s">
        <v>1125</v>
      </c>
      <c r="E239" s="230">
        <v>110727</v>
      </c>
      <c r="F239" s="231">
        <v>35.982799999999997</v>
      </c>
      <c r="G239" s="232">
        <f t="shared" si="3"/>
        <v>39.842674955999996</v>
      </c>
    </row>
    <row r="240" spans="1:7">
      <c r="A240" s="181" t="s">
        <v>70</v>
      </c>
      <c r="B240" s="181" t="s">
        <v>71</v>
      </c>
      <c r="C240" s="181" t="s">
        <v>512</v>
      </c>
      <c r="D240" s="181" t="s">
        <v>513</v>
      </c>
      <c r="E240" s="230">
        <v>100569</v>
      </c>
      <c r="F240" s="231">
        <v>38.200800000000001</v>
      </c>
      <c r="G240" s="232">
        <f t="shared" si="3"/>
        <v>38.418162552000005</v>
      </c>
    </row>
    <row r="241" spans="1:8">
      <c r="A241" s="181" t="s">
        <v>70</v>
      </c>
      <c r="B241" s="181" t="s">
        <v>71</v>
      </c>
      <c r="C241" s="181" t="s">
        <v>514</v>
      </c>
      <c r="D241" s="181" t="s">
        <v>515</v>
      </c>
      <c r="E241" s="230">
        <v>79445</v>
      </c>
      <c r="F241" s="231">
        <v>12.6107</v>
      </c>
      <c r="G241" s="232">
        <f t="shared" si="3"/>
        <v>10.018570615</v>
      </c>
    </row>
    <row r="242" spans="1:8">
      <c r="A242" s="181" t="s">
        <v>70</v>
      </c>
      <c r="B242" s="181" t="s">
        <v>71</v>
      </c>
      <c r="C242" s="181" t="s">
        <v>516</v>
      </c>
      <c r="D242" s="181" t="s">
        <v>517</v>
      </c>
      <c r="E242" s="230">
        <v>85568</v>
      </c>
      <c r="F242" s="231">
        <v>29.729399999999998</v>
      </c>
      <c r="G242" s="232">
        <f t="shared" si="3"/>
        <v>25.438852991999997</v>
      </c>
    </row>
    <row r="243" spans="1:8">
      <c r="A243" s="181" t="s">
        <v>70</v>
      </c>
      <c r="B243" s="181" t="s">
        <v>71</v>
      </c>
      <c r="C243" s="181" t="s">
        <v>518</v>
      </c>
      <c r="D243" s="181" t="s">
        <v>519</v>
      </c>
      <c r="E243" s="230">
        <v>100265</v>
      </c>
      <c r="F243" s="231">
        <v>16.571400000000001</v>
      </c>
      <c r="G243" s="232">
        <f t="shared" si="3"/>
        <v>16.615314209999998</v>
      </c>
    </row>
    <row r="244" spans="1:8">
      <c r="A244" s="181" t="s">
        <v>70</v>
      </c>
      <c r="B244" s="181" t="s">
        <v>71</v>
      </c>
      <c r="C244" s="181" t="s">
        <v>520</v>
      </c>
      <c r="D244" s="181" t="s">
        <v>521</v>
      </c>
      <c r="E244" s="230">
        <v>131084</v>
      </c>
      <c r="F244" s="231">
        <v>16.708500000000001</v>
      </c>
      <c r="G244" s="232">
        <f t="shared" si="3"/>
        <v>21.902170139999999</v>
      </c>
    </row>
    <row r="245" spans="1:8">
      <c r="A245" s="181" t="s">
        <v>70</v>
      </c>
      <c r="B245" s="181" t="s">
        <v>71</v>
      </c>
      <c r="C245" s="181" t="s">
        <v>522</v>
      </c>
      <c r="D245" s="181" t="s">
        <v>523</v>
      </c>
      <c r="E245" s="230">
        <v>101139</v>
      </c>
      <c r="F245" s="231">
        <v>28.363399999999999</v>
      </c>
      <c r="G245" s="232">
        <f t="shared" si="3"/>
        <v>28.686459125999999</v>
      </c>
    </row>
    <row r="246" spans="1:8">
      <c r="A246" s="181" t="s">
        <v>90</v>
      </c>
      <c r="B246" s="181" t="s">
        <v>91</v>
      </c>
      <c r="C246" s="181" t="s">
        <v>555</v>
      </c>
      <c r="D246" s="181" t="s">
        <v>556</v>
      </c>
      <c r="E246" s="230">
        <v>149317</v>
      </c>
      <c r="F246" s="231">
        <v>24.1861</v>
      </c>
      <c r="G246" s="232">
        <f t="shared" si="3"/>
        <v>36.113958937</v>
      </c>
    </row>
    <row r="247" spans="1:8">
      <c r="A247" s="181" t="s">
        <v>90</v>
      </c>
      <c r="B247" s="181" t="s">
        <v>91</v>
      </c>
      <c r="C247" s="181" t="s">
        <v>558</v>
      </c>
      <c r="D247" s="181" t="s">
        <v>559</v>
      </c>
      <c r="E247" s="230">
        <v>123893</v>
      </c>
      <c r="F247" s="231">
        <v>50.854799999999997</v>
      </c>
      <c r="G247" s="232">
        <f t="shared" si="3"/>
        <v>63.005537363999991</v>
      </c>
    </row>
    <row r="248" spans="1:8">
      <c r="A248" s="181" t="s">
        <v>90</v>
      </c>
      <c r="B248" s="181" t="s">
        <v>91</v>
      </c>
      <c r="C248" s="181" t="s">
        <v>561</v>
      </c>
      <c r="D248" s="181" t="s">
        <v>562</v>
      </c>
      <c r="E248" s="230">
        <v>151786</v>
      </c>
      <c r="F248" s="231">
        <v>31.961200000000002</v>
      </c>
      <c r="G248" s="232">
        <f t="shared" si="3"/>
        <v>48.512627032000005</v>
      </c>
    </row>
    <row r="249" spans="1:8">
      <c r="A249" s="181" t="s">
        <v>90</v>
      </c>
      <c r="B249" s="181" t="s">
        <v>91</v>
      </c>
      <c r="C249" s="181" t="s">
        <v>564</v>
      </c>
      <c r="D249" s="181" t="s">
        <v>565</v>
      </c>
      <c r="E249" s="230">
        <v>88104</v>
      </c>
      <c r="F249" s="231">
        <v>79.937399999999997</v>
      </c>
      <c r="G249" s="232">
        <f t="shared" si="3"/>
        <v>70.428046895999998</v>
      </c>
    </row>
    <row r="250" spans="1:8">
      <c r="A250" s="181" t="s">
        <v>96</v>
      </c>
      <c r="B250" s="181" t="s">
        <v>97</v>
      </c>
      <c r="C250" s="181" t="s">
        <v>760</v>
      </c>
      <c r="D250" s="181" t="s">
        <v>761</v>
      </c>
      <c r="E250" s="230">
        <v>131751</v>
      </c>
      <c r="F250" s="231">
        <v>11.683</v>
      </c>
      <c r="G250" s="232">
        <f t="shared" si="3"/>
        <v>15.392469330000001</v>
      </c>
    </row>
    <row r="251" spans="1:8">
      <c r="A251" s="181" t="s">
        <v>94</v>
      </c>
      <c r="B251" s="181" t="s">
        <v>95</v>
      </c>
      <c r="C251" s="181" t="s">
        <v>760</v>
      </c>
      <c r="D251" s="181" t="s">
        <v>761</v>
      </c>
      <c r="E251" s="230">
        <v>118622</v>
      </c>
      <c r="F251" s="231">
        <v>11.683</v>
      </c>
      <c r="G251" s="232">
        <f t="shared" si="3"/>
        <v>13.85860826</v>
      </c>
    </row>
    <row r="252" spans="1:8">
      <c r="A252" s="181" t="s">
        <v>96</v>
      </c>
      <c r="B252" s="181" t="s">
        <v>97</v>
      </c>
      <c r="C252" s="181" t="s">
        <v>1041</v>
      </c>
      <c r="D252" s="181" t="s">
        <v>1042</v>
      </c>
      <c r="E252" s="230">
        <v>177302</v>
      </c>
      <c r="F252" s="231">
        <v>23.607700000000001</v>
      </c>
      <c r="G252" s="232">
        <f t="shared" si="3"/>
        <v>41.856924253999999</v>
      </c>
    </row>
    <row r="253" spans="1:8">
      <c r="A253" s="181" t="s">
        <v>138</v>
      </c>
      <c r="B253" s="181" t="s">
        <v>139</v>
      </c>
      <c r="C253" s="181" t="s">
        <v>1177</v>
      </c>
      <c r="D253" s="181" t="s">
        <v>1178</v>
      </c>
      <c r="E253" s="230">
        <v>155421</v>
      </c>
      <c r="F253" s="231">
        <v>35.618600000000001</v>
      </c>
      <c r="G253" s="232">
        <f t="shared" si="3"/>
        <v>55.358784305999997</v>
      </c>
      <c r="H253" s="181" t="s">
        <v>1187</v>
      </c>
    </row>
    <row r="254" spans="1:8">
      <c r="A254" s="181" t="s">
        <v>56</v>
      </c>
      <c r="B254" s="181" t="s">
        <v>57</v>
      </c>
      <c r="C254" s="181" t="s">
        <v>435</v>
      </c>
      <c r="D254" s="181" t="s">
        <v>436</v>
      </c>
      <c r="E254" s="230">
        <v>288248</v>
      </c>
      <c r="F254" s="231">
        <v>53.91</v>
      </c>
      <c r="G254" s="232">
        <f t="shared" si="3"/>
        <v>155.39449679999998</v>
      </c>
    </row>
    <row r="255" spans="1:8">
      <c r="A255" s="181" t="s">
        <v>56</v>
      </c>
      <c r="B255" s="181" t="s">
        <v>57</v>
      </c>
      <c r="C255" s="181" t="s">
        <v>440</v>
      </c>
      <c r="D255" s="181" t="s">
        <v>441</v>
      </c>
      <c r="E255" s="230">
        <v>190708</v>
      </c>
      <c r="F255" s="231">
        <v>41.381999999999998</v>
      </c>
      <c r="G255" s="232">
        <f t="shared" si="3"/>
        <v>78.918784559999992</v>
      </c>
    </row>
    <row r="256" spans="1:8">
      <c r="A256" s="181" t="s">
        <v>56</v>
      </c>
      <c r="B256" s="181" t="s">
        <v>57</v>
      </c>
      <c r="C256" s="181" t="s">
        <v>443</v>
      </c>
      <c r="D256" s="181" t="s">
        <v>444</v>
      </c>
      <c r="E256" s="230">
        <v>555741</v>
      </c>
      <c r="F256" s="231">
        <v>66.204499999999996</v>
      </c>
      <c r="G256" s="232">
        <f t="shared" si="3"/>
        <v>367.92555034499998</v>
      </c>
    </row>
    <row r="257" spans="1:7">
      <c r="A257" s="181" t="s">
        <v>56</v>
      </c>
      <c r="B257" s="181" t="s">
        <v>57</v>
      </c>
      <c r="C257" s="181" t="s">
        <v>446</v>
      </c>
      <c r="D257" s="181" t="s">
        <v>447</v>
      </c>
      <c r="E257" s="230">
        <v>237628</v>
      </c>
      <c r="F257" s="231">
        <v>72.907300000000006</v>
      </c>
      <c r="G257" s="232">
        <f t="shared" si="3"/>
        <v>173.24815884400002</v>
      </c>
    </row>
    <row r="258" spans="1:7">
      <c r="A258" s="181" t="s">
        <v>56</v>
      </c>
      <c r="B258" s="181" t="s">
        <v>57</v>
      </c>
      <c r="C258" s="181" t="s">
        <v>449</v>
      </c>
      <c r="D258" s="181" t="s">
        <v>450</v>
      </c>
      <c r="E258" s="230">
        <v>223659</v>
      </c>
      <c r="F258" s="231">
        <v>61.189599999999999</v>
      </c>
      <c r="G258" s="232">
        <f t="shared" ref="G258:G321" si="4">E258*(F258/100000)</f>
        <v>136.856047464</v>
      </c>
    </row>
    <row r="259" spans="1:7">
      <c r="A259" s="181" t="s">
        <v>56</v>
      </c>
      <c r="B259" s="181" t="s">
        <v>57</v>
      </c>
      <c r="C259" s="181" t="s">
        <v>452</v>
      </c>
      <c r="D259" s="181" t="s">
        <v>453</v>
      </c>
      <c r="E259" s="230">
        <v>262697</v>
      </c>
      <c r="F259" s="231">
        <v>71.266999999999996</v>
      </c>
      <c r="G259" s="232">
        <f t="shared" si="4"/>
        <v>187.21627099</v>
      </c>
    </row>
    <row r="260" spans="1:7">
      <c r="A260" s="181" t="s">
        <v>56</v>
      </c>
      <c r="B260" s="181" t="s">
        <v>57</v>
      </c>
      <c r="C260" s="181" t="s">
        <v>455</v>
      </c>
      <c r="D260" s="181" t="s">
        <v>456</v>
      </c>
      <c r="E260" s="230">
        <v>294197</v>
      </c>
      <c r="F260" s="231">
        <v>40.739699999999999</v>
      </c>
      <c r="G260" s="232">
        <f t="shared" si="4"/>
        <v>119.854975209</v>
      </c>
    </row>
    <row r="261" spans="1:7">
      <c r="A261" s="181" t="s">
        <v>56</v>
      </c>
      <c r="B261" s="181" t="s">
        <v>57</v>
      </c>
      <c r="C261" s="181" t="s">
        <v>458</v>
      </c>
      <c r="D261" s="181" t="s">
        <v>459</v>
      </c>
      <c r="E261" s="230">
        <v>227117</v>
      </c>
      <c r="F261" s="231">
        <v>52.904899999999998</v>
      </c>
      <c r="G261" s="232">
        <f t="shared" si="4"/>
        <v>120.15602173299999</v>
      </c>
    </row>
    <row r="262" spans="1:7">
      <c r="A262" s="181" t="s">
        <v>56</v>
      </c>
      <c r="B262" s="181" t="s">
        <v>57</v>
      </c>
      <c r="C262" s="181" t="s">
        <v>461</v>
      </c>
      <c r="D262" s="181" t="s">
        <v>462</v>
      </c>
      <c r="E262" s="230">
        <v>237579</v>
      </c>
      <c r="F262" s="231">
        <v>33.639800000000001</v>
      </c>
      <c r="G262" s="232">
        <f t="shared" si="4"/>
        <v>79.921100441999997</v>
      </c>
    </row>
    <row r="263" spans="1:7">
      <c r="A263" s="181" t="s">
        <v>56</v>
      </c>
      <c r="B263" s="181" t="s">
        <v>57</v>
      </c>
      <c r="C263" s="181" t="s">
        <v>464</v>
      </c>
      <c r="D263" s="181" t="s">
        <v>465</v>
      </c>
      <c r="E263" s="230">
        <v>330712</v>
      </c>
      <c r="F263" s="231">
        <v>78.215000000000003</v>
      </c>
      <c r="G263" s="232">
        <f t="shared" si="4"/>
        <v>258.66639079999999</v>
      </c>
    </row>
    <row r="264" spans="1:7">
      <c r="A264" s="181" t="s">
        <v>54</v>
      </c>
      <c r="B264" s="181" t="s">
        <v>55</v>
      </c>
      <c r="C264" s="181" t="s">
        <v>286</v>
      </c>
      <c r="D264" s="181" t="s">
        <v>287</v>
      </c>
      <c r="E264" s="230">
        <v>152452</v>
      </c>
      <c r="F264" s="231">
        <v>111.96339999999999</v>
      </c>
      <c r="G264" s="232">
        <f t="shared" si="4"/>
        <v>170.69044256800001</v>
      </c>
    </row>
    <row r="265" spans="1:7">
      <c r="A265" s="181" t="s">
        <v>54</v>
      </c>
      <c r="B265" s="181" t="s">
        <v>55</v>
      </c>
      <c r="C265" s="181" t="s">
        <v>291</v>
      </c>
      <c r="D265" s="181" t="s">
        <v>292</v>
      </c>
      <c r="E265" s="230">
        <v>500474</v>
      </c>
      <c r="F265" s="231">
        <v>116.81789999999999</v>
      </c>
      <c r="G265" s="232">
        <f t="shared" si="4"/>
        <v>584.64321684599997</v>
      </c>
    </row>
    <row r="266" spans="1:7">
      <c r="A266" s="181" t="s">
        <v>54</v>
      </c>
      <c r="B266" s="181" t="s">
        <v>55</v>
      </c>
      <c r="C266" s="181" t="s">
        <v>294</v>
      </c>
      <c r="D266" s="181" t="s">
        <v>295</v>
      </c>
      <c r="E266" s="230">
        <v>181095</v>
      </c>
      <c r="F266" s="231">
        <v>95.063199999999995</v>
      </c>
      <c r="G266" s="232">
        <f t="shared" si="4"/>
        <v>172.15470203999999</v>
      </c>
    </row>
    <row r="267" spans="1:7">
      <c r="A267" s="181" t="s">
        <v>54</v>
      </c>
      <c r="B267" s="181" t="s">
        <v>55</v>
      </c>
      <c r="C267" s="181" t="s">
        <v>297</v>
      </c>
      <c r="D267" s="181" t="s">
        <v>298</v>
      </c>
      <c r="E267" s="230">
        <v>275899</v>
      </c>
      <c r="F267" s="231">
        <v>111.4264</v>
      </c>
      <c r="G267" s="232">
        <f t="shared" si="4"/>
        <v>307.42432333599999</v>
      </c>
    </row>
    <row r="268" spans="1:7">
      <c r="A268" s="181" t="s">
        <v>54</v>
      </c>
      <c r="B268" s="181" t="s">
        <v>55</v>
      </c>
      <c r="C268" s="181" t="s">
        <v>300</v>
      </c>
      <c r="D268" s="181" t="s">
        <v>301</v>
      </c>
      <c r="E268" s="230">
        <v>324336</v>
      </c>
      <c r="F268" s="231">
        <v>73.556299999999993</v>
      </c>
      <c r="G268" s="232">
        <f t="shared" si="4"/>
        <v>238.56956116799998</v>
      </c>
    </row>
    <row r="269" spans="1:7">
      <c r="A269" s="181" t="s">
        <v>48</v>
      </c>
      <c r="B269" s="181" t="s">
        <v>49</v>
      </c>
      <c r="C269" s="181" t="s">
        <v>998</v>
      </c>
      <c r="D269" s="181" t="s">
        <v>999</v>
      </c>
      <c r="E269" s="230">
        <v>248071</v>
      </c>
      <c r="F269" s="231">
        <v>68.972300000000004</v>
      </c>
      <c r="G269" s="232">
        <f t="shared" si="4"/>
        <v>171.10027433300002</v>
      </c>
    </row>
    <row r="270" spans="1:7">
      <c r="A270" s="181" t="s">
        <v>48</v>
      </c>
      <c r="B270" s="181" t="s">
        <v>49</v>
      </c>
      <c r="C270" s="181" t="s">
        <v>1003</v>
      </c>
      <c r="D270" s="181" t="s">
        <v>1004</v>
      </c>
      <c r="E270" s="230">
        <v>312785</v>
      </c>
      <c r="F270" s="231">
        <v>67.517300000000006</v>
      </c>
      <c r="G270" s="232">
        <f t="shared" si="4"/>
        <v>211.18398680500002</v>
      </c>
    </row>
    <row r="271" spans="1:7">
      <c r="A271" s="181" t="s">
        <v>48</v>
      </c>
      <c r="B271" s="181" t="s">
        <v>49</v>
      </c>
      <c r="C271" s="181" t="s">
        <v>1006</v>
      </c>
      <c r="D271" s="181" t="s">
        <v>1007</v>
      </c>
      <c r="E271" s="230">
        <v>264984</v>
      </c>
      <c r="F271" s="231">
        <v>51.990600000000001</v>
      </c>
      <c r="G271" s="232">
        <f t="shared" si="4"/>
        <v>137.76677150399999</v>
      </c>
    </row>
    <row r="272" spans="1:7">
      <c r="A272" s="181" t="s">
        <v>48</v>
      </c>
      <c r="B272" s="181" t="s">
        <v>49</v>
      </c>
      <c r="C272" s="181" t="s">
        <v>1009</v>
      </c>
      <c r="D272" s="181" t="s">
        <v>1010</v>
      </c>
      <c r="E272" s="230">
        <v>589214</v>
      </c>
      <c r="F272" s="231">
        <v>45.722799999999999</v>
      </c>
      <c r="G272" s="232">
        <f t="shared" si="4"/>
        <v>269.405138792</v>
      </c>
    </row>
    <row r="273" spans="1:7">
      <c r="A273" s="181" t="s">
        <v>46</v>
      </c>
      <c r="B273" s="181" t="s">
        <v>47</v>
      </c>
      <c r="C273" s="181" t="s">
        <v>843</v>
      </c>
      <c r="D273" s="181" t="s">
        <v>844</v>
      </c>
      <c r="E273" s="230">
        <v>306824</v>
      </c>
      <c r="F273" s="231">
        <v>60.726799999999997</v>
      </c>
      <c r="G273" s="232">
        <f t="shared" si="4"/>
        <v>186.32439683199999</v>
      </c>
    </row>
    <row r="274" spans="1:7">
      <c r="A274" s="181" t="s">
        <v>46</v>
      </c>
      <c r="B274" s="181" t="s">
        <v>47</v>
      </c>
      <c r="C274" s="181" t="s">
        <v>846</v>
      </c>
      <c r="D274" s="181" t="s">
        <v>847</v>
      </c>
      <c r="E274" s="230">
        <v>208871</v>
      </c>
      <c r="F274" s="231">
        <v>71.7654</v>
      </c>
      <c r="G274" s="232">
        <f t="shared" si="4"/>
        <v>149.89710863400001</v>
      </c>
    </row>
    <row r="275" spans="1:7">
      <c r="A275" s="181" t="s">
        <v>46</v>
      </c>
      <c r="B275" s="181" t="s">
        <v>47</v>
      </c>
      <c r="C275" s="181" t="s">
        <v>849</v>
      </c>
      <c r="D275" s="181" t="s">
        <v>850</v>
      </c>
      <c r="E275" s="230">
        <v>151133</v>
      </c>
      <c r="F275" s="231">
        <v>56.0092</v>
      </c>
      <c r="G275" s="232">
        <f t="shared" si="4"/>
        <v>84.648384235999998</v>
      </c>
    </row>
    <row r="276" spans="1:7">
      <c r="A276" s="181" t="s">
        <v>46</v>
      </c>
      <c r="B276" s="181" t="s">
        <v>47</v>
      </c>
      <c r="C276" s="181" t="s">
        <v>852</v>
      </c>
      <c r="D276" s="181" t="s">
        <v>853</v>
      </c>
      <c r="E276" s="230">
        <v>277846</v>
      </c>
      <c r="F276" s="231">
        <v>76.082400000000007</v>
      </c>
      <c r="G276" s="232">
        <f t="shared" si="4"/>
        <v>211.39190510400005</v>
      </c>
    </row>
    <row r="277" spans="1:7">
      <c r="A277" s="181" t="s">
        <v>62</v>
      </c>
      <c r="B277" s="181" t="s">
        <v>63</v>
      </c>
      <c r="C277" s="181" t="s">
        <v>198</v>
      </c>
      <c r="D277" s="181" t="s">
        <v>199</v>
      </c>
      <c r="E277" s="230">
        <v>1140525</v>
      </c>
      <c r="F277" s="231">
        <v>63.6997</v>
      </c>
      <c r="G277" s="232">
        <f t="shared" si="4"/>
        <v>726.51100342500001</v>
      </c>
    </row>
    <row r="278" spans="1:7">
      <c r="A278" s="181" t="s">
        <v>66</v>
      </c>
      <c r="B278" s="181" t="s">
        <v>67</v>
      </c>
      <c r="C278" s="181" t="s">
        <v>329</v>
      </c>
      <c r="D278" s="181" t="s">
        <v>330</v>
      </c>
      <c r="E278" s="230">
        <v>379387</v>
      </c>
      <c r="F278" s="231">
        <v>44.048900000000003</v>
      </c>
      <c r="G278" s="232">
        <f t="shared" si="4"/>
        <v>167.115800243</v>
      </c>
    </row>
    <row r="279" spans="1:7">
      <c r="A279" s="181" t="s">
        <v>64</v>
      </c>
      <c r="B279" s="181" t="s">
        <v>65</v>
      </c>
      <c r="C279" s="181" t="s">
        <v>206</v>
      </c>
      <c r="D279" s="181" t="s">
        <v>207</v>
      </c>
      <c r="E279" s="230">
        <v>322363</v>
      </c>
      <c r="F279" s="231">
        <v>32.795499999999997</v>
      </c>
      <c r="G279" s="232">
        <f t="shared" si="4"/>
        <v>105.72055766499999</v>
      </c>
    </row>
    <row r="280" spans="1:7">
      <c r="A280" s="181" t="s">
        <v>64</v>
      </c>
      <c r="B280" s="181" t="s">
        <v>65</v>
      </c>
      <c r="C280" s="181" t="s">
        <v>209</v>
      </c>
      <c r="D280" s="181" t="s">
        <v>210</v>
      </c>
      <c r="E280" s="230">
        <v>329042</v>
      </c>
      <c r="F280" s="231">
        <v>47.609099999999998</v>
      </c>
      <c r="G280" s="232">
        <f t="shared" si="4"/>
        <v>156.653934822</v>
      </c>
    </row>
    <row r="281" spans="1:7">
      <c r="A281" s="181" t="s">
        <v>62</v>
      </c>
      <c r="B281" s="181" t="s">
        <v>63</v>
      </c>
      <c r="C281" s="181" t="s">
        <v>203</v>
      </c>
      <c r="D281" s="181" t="s">
        <v>204</v>
      </c>
      <c r="E281" s="230">
        <v>217487</v>
      </c>
      <c r="F281" s="231">
        <v>36.988799999999998</v>
      </c>
      <c r="G281" s="232">
        <f t="shared" si="4"/>
        <v>80.445831455999993</v>
      </c>
    </row>
    <row r="282" spans="1:7">
      <c r="A282" s="181" t="s">
        <v>64</v>
      </c>
      <c r="B282" s="181" t="s">
        <v>65</v>
      </c>
      <c r="C282" s="181" t="s">
        <v>212</v>
      </c>
      <c r="D282" s="181" t="s">
        <v>213</v>
      </c>
      <c r="E282" s="230">
        <v>286716</v>
      </c>
      <c r="F282" s="231">
        <v>38.817500000000003</v>
      </c>
      <c r="G282" s="232">
        <f t="shared" si="4"/>
        <v>111.29598330000002</v>
      </c>
    </row>
    <row r="283" spans="1:7">
      <c r="A283" s="181" t="s">
        <v>64</v>
      </c>
      <c r="B283" s="181" t="s">
        <v>65</v>
      </c>
      <c r="C283" s="181" t="s">
        <v>215</v>
      </c>
      <c r="D283" s="181" t="s">
        <v>216</v>
      </c>
      <c r="E283" s="230">
        <v>264407</v>
      </c>
      <c r="F283" s="231">
        <v>50.1496</v>
      </c>
      <c r="G283" s="232">
        <f t="shared" si="4"/>
        <v>132.59905287200002</v>
      </c>
    </row>
    <row r="284" spans="1:7">
      <c r="A284" s="181" t="s">
        <v>50</v>
      </c>
      <c r="B284" s="181" t="s">
        <v>51</v>
      </c>
      <c r="C284" s="181" t="s">
        <v>1127</v>
      </c>
      <c r="D284" s="181" t="s">
        <v>1128</v>
      </c>
      <c r="E284" s="230">
        <v>542128</v>
      </c>
      <c r="F284" s="231">
        <v>57.788600000000002</v>
      </c>
      <c r="G284" s="232">
        <f t="shared" si="4"/>
        <v>313.28818140800001</v>
      </c>
    </row>
    <row r="285" spans="1:7">
      <c r="A285" s="181" t="s">
        <v>50</v>
      </c>
      <c r="B285" s="181" t="s">
        <v>51</v>
      </c>
      <c r="C285" s="181" t="s">
        <v>1132</v>
      </c>
      <c r="D285" s="181" t="s">
        <v>1133</v>
      </c>
      <c r="E285" s="230">
        <v>211439</v>
      </c>
      <c r="F285" s="231">
        <v>49.871000000000002</v>
      </c>
      <c r="G285" s="232">
        <f t="shared" si="4"/>
        <v>105.44674368999999</v>
      </c>
    </row>
    <row r="286" spans="1:7">
      <c r="A286" s="181" t="s">
        <v>50</v>
      </c>
      <c r="B286" s="181" t="s">
        <v>51</v>
      </c>
      <c r="C286" s="181" t="s">
        <v>1135</v>
      </c>
      <c r="D286" s="181" t="s">
        <v>1136</v>
      </c>
      <c r="E286" s="230">
        <v>441290</v>
      </c>
      <c r="F286" s="231">
        <v>45.716700000000003</v>
      </c>
      <c r="G286" s="232">
        <f t="shared" si="4"/>
        <v>201.74322543000002</v>
      </c>
    </row>
    <row r="287" spans="1:7">
      <c r="A287" s="181" t="s">
        <v>50</v>
      </c>
      <c r="B287" s="181" t="s">
        <v>51</v>
      </c>
      <c r="C287" s="181" t="s">
        <v>1138</v>
      </c>
      <c r="D287" s="181" t="s">
        <v>1139</v>
      </c>
      <c r="E287" s="230">
        <v>798786</v>
      </c>
      <c r="F287" s="231">
        <v>48.849400000000003</v>
      </c>
      <c r="G287" s="232">
        <f t="shared" si="4"/>
        <v>390.20216828400004</v>
      </c>
    </row>
    <row r="288" spans="1:7">
      <c r="A288" s="181" t="s">
        <v>50</v>
      </c>
      <c r="B288" s="181" t="s">
        <v>51</v>
      </c>
      <c r="C288" s="181" t="s">
        <v>1141</v>
      </c>
      <c r="D288" s="181" t="s">
        <v>1142</v>
      </c>
      <c r="E288" s="230">
        <v>351592</v>
      </c>
      <c r="F288" s="231">
        <v>65.405000000000001</v>
      </c>
      <c r="G288" s="232">
        <f t="shared" si="4"/>
        <v>229.95874760000001</v>
      </c>
    </row>
    <row r="289" spans="1:7">
      <c r="A289" s="181" t="s">
        <v>46</v>
      </c>
      <c r="B289" s="181" t="s">
        <v>47</v>
      </c>
      <c r="C289" s="181" t="s">
        <v>855</v>
      </c>
      <c r="D289" s="181" t="s">
        <v>856</v>
      </c>
      <c r="E289" s="230">
        <v>201950</v>
      </c>
      <c r="F289" s="231">
        <v>50.374099999999999</v>
      </c>
      <c r="G289" s="232">
        <f t="shared" si="4"/>
        <v>101.73049494999998</v>
      </c>
    </row>
    <row r="290" spans="1:7">
      <c r="A290" s="181" t="s">
        <v>102</v>
      </c>
      <c r="B290" s="181" t="s">
        <v>103</v>
      </c>
      <c r="C290" s="181" t="s">
        <v>858</v>
      </c>
      <c r="D290" s="181" t="s">
        <v>859</v>
      </c>
      <c r="E290" s="230">
        <v>10938</v>
      </c>
      <c r="F290" s="231">
        <v>41.941758534503101</v>
      </c>
      <c r="G290" s="232">
        <f t="shared" si="4"/>
        <v>4.5875895485039493</v>
      </c>
    </row>
    <row r="291" spans="1:7">
      <c r="A291" s="181" t="s">
        <v>102</v>
      </c>
      <c r="B291" s="181" t="s">
        <v>103</v>
      </c>
      <c r="C291" s="181" t="s">
        <v>862</v>
      </c>
      <c r="D291" s="181" t="s">
        <v>863</v>
      </c>
      <c r="E291" s="230">
        <v>214107</v>
      </c>
      <c r="F291" s="231">
        <v>48.033200000000001</v>
      </c>
      <c r="G291" s="232">
        <f t="shared" si="4"/>
        <v>102.84244352399999</v>
      </c>
    </row>
    <row r="292" spans="1:7">
      <c r="A292" s="181" t="s">
        <v>100</v>
      </c>
      <c r="B292" s="181" t="s">
        <v>101</v>
      </c>
      <c r="C292" s="181" t="s">
        <v>787</v>
      </c>
      <c r="D292" s="181" t="s">
        <v>788</v>
      </c>
      <c r="E292" s="230">
        <v>399007</v>
      </c>
      <c r="F292" s="231">
        <v>31.430099999999999</v>
      </c>
      <c r="G292" s="232">
        <f t="shared" si="4"/>
        <v>125.408299107</v>
      </c>
    </row>
    <row r="293" spans="1:7">
      <c r="A293" s="181" t="s">
        <v>106</v>
      </c>
      <c r="B293" s="181" t="s">
        <v>107</v>
      </c>
      <c r="C293" s="181" t="s">
        <v>962</v>
      </c>
      <c r="D293" s="181" t="s">
        <v>963</v>
      </c>
      <c r="E293" s="230">
        <v>249301</v>
      </c>
      <c r="F293" s="231">
        <v>40.564799999999998</v>
      </c>
      <c r="G293" s="232">
        <f t="shared" si="4"/>
        <v>101.128452048</v>
      </c>
    </row>
    <row r="294" spans="1:7">
      <c r="A294" s="181" t="s">
        <v>104</v>
      </c>
      <c r="B294" s="181" t="s">
        <v>105</v>
      </c>
      <c r="C294" s="181" t="s">
        <v>883</v>
      </c>
      <c r="D294" s="181" t="s">
        <v>884</v>
      </c>
      <c r="E294" s="230">
        <v>327753</v>
      </c>
      <c r="F294" s="231">
        <v>68.369799999999998</v>
      </c>
      <c r="G294" s="232">
        <f t="shared" si="4"/>
        <v>224.08407059399997</v>
      </c>
    </row>
    <row r="295" spans="1:7">
      <c r="A295" s="181" t="s">
        <v>106</v>
      </c>
      <c r="B295" s="181" t="s">
        <v>107</v>
      </c>
      <c r="C295" s="181" t="s">
        <v>965</v>
      </c>
      <c r="D295" s="181" t="s">
        <v>966</v>
      </c>
      <c r="E295" s="230">
        <v>332752</v>
      </c>
      <c r="F295" s="231">
        <v>23.675799999999999</v>
      </c>
      <c r="G295" s="232">
        <f t="shared" si="4"/>
        <v>78.781698015999993</v>
      </c>
    </row>
    <row r="296" spans="1:7">
      <c r="A296" s="181" t="s">
        <v>100</v>
      </c>
      <c r="B296" s="181" t="s">
        <v>101</v>
      </c>
      <c r="C296" s="181" t="s">
        <v>792</v>
      </c>
      <c r="D296" s="181" t="s">
        <v>793</v>
      </c>
      <c r="E296" s="230">
        <v>279516</v>
      </c>
      <c r="F296" s="231">
        <v>33.264499999999998</v>
      </c>
      <c r="G296" s="232">
        <f t="shared" si="4"/>
        <v>92.97959981999999</v>
      </c>
    </row>
    <row r="297" spans="1:7">
      <c r="A297" s="181" t="s">
        <v>108</v>
      </c>
      <c r="B297" s="181" t="s">
        <v>109</v>
      </c>
      <c r="C297" s="181" t="s">
        <v>980</v>
      </c>
      <c r="D297" s="181" t="s">
        <v>981</v>
      </c>
      <c r="E297" s="230">
        <v>388563</v>
      </c>
      <c r="F297" s="231">
        <v>37.793900000000001</v>
      </c>
      <c r="G297" s="232">
        <f t="shared" si="4"/>
        <v>146.853111657</v>
      </c>
    </row>
    <row r="298" spans="1:7">
      <c r="A298" s="181" t="s">
        <v>104</v>
      </c>
      <c r="B298" s="181" t="s">
        <v>105</v>
      </c>
      <c r="C298" s="181" t="s">
        <v>886</v>
      </c>
      <c r="D298" s="181" t="s">
        <v>887</v>
      </c>
      <c r="E298" s="230">
        <v>340341</v>
      </c>
      <c r="F298" s="231">
        <v>70.543599999999998</v>
      </c>
      <c r="G298" s="232">
        <f t="shared" si="4"/>
        <v>240.08879367599997</v>
      </c>
    </row>
    <row r="299" spans="1:7">
      <c r="A299" s="181" t="s">
        <v>100</v>
      </c>
      <c r="B299" s="181" t="s">
        <v>101</v>
      </c>
      <c r="C299" s="181" t="s">
        <v>795</v>
      </c>
      <c r="D299" s="181" t="s">
        <v>796</v>
      </c>
      <c r="E299" s="230">
        <v>333587</v>
      </c>
      <c r="F299" s="231">
        <v>38.119</v>
      </c>
      <c r="G299" s="232">
        <f t="shared" si="4"/>
        <v>127.16002853000001</v>
      </c>
    </row>
    <row r="300" spans="1:7">
      <c r="A300" s="181" t="s">
        <v>106</v>
      </c>
      <c r="B300" s="181" t="s">
        <v>107</v>
      </c>
      <c r="C300" s="181" t="s">
        <v>968</v>
      </c>
      <c r="D300" s="181" t="s">
        <v>969</v>
      </c>
      <c r="E300" s="230">
        <v>289034</v>
      </c>
      <c r="F300" s="231">
        <v>53.758099999999999</v>
      </c>
      <c r="G300" s="232">
        <f t="shared" si="4"/>
        <v>155.37918675399999</v>
      </c>
    </row>
    <row r="301" spans="1:7">
      <c r="A301" s="181" t="s">
        <v>102</v>
      </c>
      <c r="B301" s="181" t="s">
        <v>103</v>
      </c>
      <c r="C301" s="181" t="s">
        <v>865</v>
      </c>
      <c r="D301" s="181" t="s">
        <v>866</v>
      </c>
      <c r="E301" s="230">
        <v>280941</v>
      </c>
      <c r="F301" s="231">
        <v>53.528700000000001</v>
      </c>
      <c r="G301" s="232">
        <f t="shared" si="4"/>
        <v>150.38406506699999</v>
      </c>
    </row>
    <row r="302" spans="1:7">
      <c r="A302" s="181" t="s">
        <v>104</v>
      </c>
      <c r="B302" s="181" t="s">
        <v>105</v>
      </c>
      <c r="C302" s="181" t="s">
        <v>889</v>
      </c>
      <c r="D302" s="181" t="s">
        <v>890</v>
      </c>
      <c r="E302" s="230">
        <v>183544</v>
      </c>
      <c r="F302" s="231">
        <v>44.9739</v>
      </c>
      <c r="G302" s="232">
        <f t="shared" si="4"/>
        <v>82.546895015999993</v>
      </c>
    </row>
    <row r="303" spans="1:7">
      <c r="A303" s="181" t="s">
        <v>100</v>
      </c>
      <c r="B303" s="181" t="s">
        <v>101</v>
      </c>
      <c r="C303" s="181" t="s">
        <v>798</v>
      </c>
      <c r="D303" s="181" t="s">
        <v>799</v>
      </c>
      <c r="E303" s="230">
        <v>266357</v>
      </c>
      <c r="F303" s="231">
        <v>47.120600000000003</v>
      </c>
      <c r="G303" s="232">
        <f t="shared" si="4"/>
        <v>125.50901654200001</v>
      </c>
    </row>
    <row r="304" spans="1:7">
      <c r="A304" s="181" t="s">
        <v>104</v>
      </c>
      <c r="B304" s="181" t="s">
        <v>105</v>
      </c>
      <c r="C304" s="181" t="s">
        <v>892</v>
      </c>
      <c r="D304" s="181" t="s">
        <v>893</v>
      </c>
      <c r="E304" s="230">
        <v>252338</v>
      </c>
      <c r="F304" s="231">
        <v>49.9054</v>
      </c>
      <c r="G304" s="232">
        <f t="shared" si="4"/>
        <v>125.930288252</v>
      </c>
    </row>
    <row r="305" spans="1:7">
      <c r="A305" s="181" t="s">
        <v>102</v>
      </c>
      <c r="B305" s="181" t="s">
        <v>103</v>
      </c>
      <c r="C305" s="181" t="s">
        <v>868</v>
      </c>
      <c r="D305" s="181" t="s">
        <v>869</v>
      </c>
      <c r="E305" s="230">
        <v>260651</v>
      </c>
      <c r="F305" s="231">
        <v>28.162199999999999</v>
      </c>
      <c r="G305" s="232">
        <f t="shared" si="4"/>
        <v>73.405055921999988</v>
      </c>
    </row>
    <row r="306" spans="1:7">
      <c r="A306" s="181" t="s">
        <v>104</v>
      </c>
      <c r="B306" s="181" t="s">
        <v>105</v>
      </c>
      <c r="C306" s="181" t="s">
        <v>895</v>
      </c>
      <c r="D306" s="181" t="s">
        <v>896</v>
      </c>
      <c r="E306" s="230">
        <v>309014</v>
      </c>
      <c r="F306" s="231">
        <v>41.080100000000002</v>
      </c>
      <c r="G306" s="232">
        <f t="shared" si="4"/>
        <v>126.94326021400001</v>
      </c>
    </row>
    <row r="307" spans="1:7">
      <c r="A307" s="181" t="s">
        <v>104</v>
      </c>
      <c r="B307" s="181" t="s">
        <v>105</v>
      </c>
      <c r="C307" s="181" t="s">
        <v>898</v>
      </c>
      <c r="D307" s="181" t="s">
        <v>899</v>
      </c>
      <c r="E307" s="230">
        <v>271767</v>
      </c>
      <c r="F307" s="231">
        <v>67.209699999999998</v>
      </c>
      <c r="G307" s="232">
        <f t="shared" si="4"/>
        <v>182.65378539899999</v>
      </c>
    </row>
    <row r="308" spans="1:7">
      <c r="A308" s="181" t="s">
        <v>100</v>
      </c>
      <c r="B308" s="181" t="s">
        <v>101</v>
      </c>
      <c r="C308" s="181" t="s">
        <v>801</v>
      </c>
      <c r="D308" s="181" t="s">
        <v>802</v>
      </c>
      <c r="E308" s="230">
        <v>248115</v>
      </c>
      <c r="F308" s="231">
        <v>47.375900000000001</v>
      </c>
      <c r="G308" s="232">
        <f t="shared" si="4"/>
        <v>117.54671428500001</v>
      </c>
    </row>
    <row r="309" spans="1:7">
      <c r="A309" s="181" t="s">
        <v>104</v>
      </c>
      <c r="B309" s="181" t="s">
        <v>105</v>
      </c>
      <c r="C309" s="181" t="s">
        <v>901</v>
      </c>
      <c r="D309" s="181" t="s">
        <v>902</v>
      </c>
      <c r="E309" s="230">
        <v>156864</v>
      </c>
      <c r="F309" s="231">
        <v>40.417299999999997</v>
      </c>
      <c r="G309" s="232">
        <f t="shared" si="4"/>
        <v>63.400193471999998</v>
      </c>
    </row>
    <row r="310" spans="1:7">
      <c r="A310" s="181" t="s">
        <v>108</v>
      </c>
      <c r="B310" s="181" t="s">
        <v>109</v>
      </c>
      <c r="C310" s="181" t="s">
        <v>983</v>
      </c>
      <c r="D310" s="181" t="s">
        <v>984</v>
      </c>
      <c r="E310" s="230">
        <v>179142</v>
      </c>
      <c r="F310" s="231">
        <v>25.5885</v>
      </c>
      <c r="G310" s="232">
        <f t="shared" si="4"/>
        <v>45.839750670000001</v>
      </c>
    </row>
    <row r="311" spans="1:7">
      <c r="A311" s="181" t="s">
        <v>106</v>
      </c>
      <c r="B311" s="181" t="s">
        <v>107</v>
      </c>
      <c r="C311" s="181" t="s">
        <v>971</v>
      </c>
      <c r="D311" s="181" t="s">
        <v>972</v>
      </c>
      <c r="E311" s="230">
        <v>321813</v>
      </c>
      <c r="F311" s="231">
        <v>53.726599999999998</v>
      </c>
      <c r="G311" s="232">
        <f t="shared" si="4"/>
        <v>172.89918325799999</v>
      </c>
    </row>
    <row r="312" spans="1:7">
      <c r="A312" s="181" t="s">
        <v>106</v>
      </c>
      <c r="B312" s="181" t="s">
        <v>107</v>
      </c>
      <c r="C312" s="181" t="s">
        <v>974</v>
      </c>
      <c r="D312" s="181" t="s">
        <v>975</v>
      </c>
      <c r="E312" s="230">
        <v>305309</v>
      </c>
      <c r="F312" s="231">
        <v>41.856400000000001</v>
      </c>
      <c r="G312" s="232">
        <f t="shared" si="4"/>
        <v>127.791356276</v>
      </c>
    </row>
    <row r="313" spans="1:7">
      <c r="A313" s="181" t="s">
        <v>108</v>
      </c>
      <c r="B313" s="181" t="s">
        <v>109</v>
      </c>
      <c r="C313" s="181" t="s">
        <v>986</v>
      </c>
      <c r="D313" s="181" t="s">
        <v>987</v>
      </c>
      <c r="E313" s="230">
        <v>206453</v>
      </c>
      <c r="F313" s="231">
        <v>48.4328</v>
      </c>
      <c r="G313" s="232">
        <f t="shared" si="4"/>
        <v>99.990968584000001</v>
      </c>
    </row>
    <row r="314" spans="1:7">
      <c r="A314" s="181" t="s">
        <v>102</v>
      </c>
      <c r="B314" s="181" t="s">
        <v>103</v>
      </c>
      <c r="C314" s="181" t="s">
        <v>871</v>
      </c>
      <c r="D314" s="181" t="s">
        <v>872</v>
      </c>
      <c r="E314" s="230">
        <v>355266</v>
      </c>
      <c r="F314" s="231">
        <v>58.9435</v>
      </c>
      <c r="G314" s="232">
        <f t="shared" si="4"/>
        <v>209.40621471</v>
      </c>
    </row>
    <row r="315" spans="1:7">
      <c r="A315" s="181" t="s">
        <v>102</v>
      </c>
      <c r="B315" s="181" t="s">
        <v>103</v>
      </c>
      <c r="C315" s="181" t="s">
        <v>874</v>
      </c>
      <c r="D315" s="181" t="s">
        <v>875</v>
      </c>
      <c r="E315" s="230">
        <v>305658</v>
      </c>
      <c r="F315" s="231">
        <v>34.549199999999999</v>
      </c>
      <c r="G315" s="232">
        <f t="shared" si="4"/>
        <v>105.602393736</v>
      </c>
    </row>
    <row r="316" spans="1:7">
      <c r="A316" s="181" t="s">
        <v>108</v>
      </c>
      <c r="B316" s="181" t="s">
        <v>109</v>
      </c>
      <c r="C316" s="181" t="s">
        <v>989</v>
      </c>
      <c r="D316" s="181" t="s">
        <v>990</v>
      </c>
      <c r="E316" s="230">
        <v>198141</v>
      </c>
      <c r="F316" s="231">
        <v>28.1142</v>
      </c>
      <c r="G316" s="232">
        <f t="shared" si="4"/>
        <v>55.705757022</v>
      </c>
    </row>
    <row r="317" spans="1:7">
      <c r="A317" s="181" t="s">
        <v>106</v>
      </c>
      <c r="B317" s="181" t="s">
        <v>107</v>
      </c>
      <c r="C317" s="181" t="s">
        <v>977</v>
      </c>
      <c r="D317" s="181" t="s">
        <v>978</v>
      </c>
      <c r="E317" s="230">
        <v>320017</v>
      </c>
      <c r="F317" s="231">
        <v>44.628</v>
      </c>
      <c r="G317" s="232">
        <f t="shared" si="4"/>
        <v>142.81718676</v>
      </c>
    </row>
    <row r="318" spans="1:7">
      <c r="A318" s="181" t="s">
        <v>108</v>
      </c>
      <c r="B318" s="181" t="s">
        <v>109</v>
      </c>
      <c r="C318" s="181" t="s">
        <v>992</v>
      </c>
      <c r="D318" s="181" t="s">
        <v>993</v>
      </c>
      <c r="E318" s="230">
        <v>207707</v>
      </c>
      <c r="F318" s="231">
        <v>42.118400000000001</v>
      </c>
      <c r="G318" s="232">
        <f t="shared" si="4"/>
        <v>87.482865087999997</v>
      </c>
    </row>
    <row r="319" spans="1:7">
      <c r="A319" s="181" t="s">
        <v>102</v>
      </c>
      <c r="B319" s="181" t="s">
        <v>103</v>
      </c>
      <c r="C319" s="181" t="s">
        <v>877</v>
      </c>
      <c r="D319" s="181" t="s">
        <v>878</v>
      </c>
      <c r="E319" s="230">
        <v>331969</v>
      </c>
      <c r="F319" s="231">
        <v>59.86</v>
      </c>
      <c r="G319" s="232">
        <f t="shared" si="4"/>
        <v>198.71664340000001</v>
      </c>
    </row>
    <row r="320" spans="1:7">
      <c r="A320" s="181" t="s">
        <v>102</v>
      </c>
      <c r="B320" s="181" t="s">
        <v>103</v>
      </c>
      <c r="C320" s="181" t="s">
        <v>880</v>
      </c>
      <c r="D320" s="181" t="s">
        <v>881</v>
      </c>
      <c r="E320" s="230">
        <v>276940</v>
      </c>
      <c r="F320" s="231">
        <v>48.1753</v>
      </c>
      <c r="G320" s="232">
        <f t="shared" si="4"/>
        <v>133.41667581999999</v>
      </c>
    </row>
    <row r="321" spans="1:8">
      <c r="A321" s="181" t="s">
        <v>108</v>
      </c>
      <c r="B321" s="181" t="s">
        <v>109</v>
      </c>
      <c r="C321" s="181" t="s">
        <v>995</v>
      </c>
      <c r="D321" s="181" t="s">
        <v>996</v>
      </c>
      <c r="E321" s="230">
        <v>329735</v>
      </c>
      <c r="F321" s="231">
        <v>41.109499999999997</v>
      </c>
      <c r="G321" s="232">
        <f t="shared" si="4"/>
        <v>135.55240982499998</v>
      </c>
    </row>
    <row r="322" spans="1:8">
      <c r="A322" s="181" t="s">
        <v>104</v>
      </c>
      <c r="B322" s="181" t="s">
        <v>105</v>
      </c>
      <c r="C322" s="181" t="s">
        <v>904</v>
      </c>
      <c r="D322" s="181" t="s">
        <v>905</v>
      </c>
      <c r="E322" s="230">
        <v>269848</v>
      </c>
      <c r="F322" s="231">
        <v>32.712200000000003</v>
      </c>
      <c r="G322" s="232">
        <f t="shared" ref="G322:G323" si="5">E322*(F322/100000)</f>
        <v>88.273217455999998</v>
      </c>
    </row>
    <row r="323" spans="1:8">
      <c r="A323" s="233"/>
      <c r="B323" s="233"/>
      <c r="C323" s="233"/>
      <c r="D323" s="234" t="s">
        <v>41</v>
      </c>
      <c r="E323" s="235">
        <f>SUM(E2:E322)</f>
        <v>56550138</v>
      </c>
      <c r="F323" s="236">
        <v>41.941758534503101</v>
      </c>
      <c r="G323" s="237">
        <f t="shared" si="5"/>
        <v>23718.12233088828</v>
      </c>
      <c r="H323" s="195"/>
    </row>
    <row r="324" spans="1:8">
      <c r="G324" s="238"/>
    </row>
    <row r="326" spans="1:8">
      <c r="A326" s="170" t="s">
        <v>1181</v>
      </c>
    </row>
    <row r="327" spans="1:8">
      <c r="A327" s="181" t="s">
        <v>1205</v>
      </c>
    </row>
  </sheetData>
  <sheetProtection algorithmName="SHA-512" hashValue="84gaqj8dTBYxhWlBXh9+3xiyjDUwa/ozdJKn5zQ0Ow91v809M+DGIJc7BxtWsoVDe69+5MHVO31j4ib1jGYOmg==" saltValue="TovvDguhGp9j2Cyx5aQ5RA==" spinCount="100000" sheet="1" objects="1" scenarios="1"/>
  <sortState xmlns:xlrd2="http://schemas.microsoft.com/office/spreadsheetml/2017/richdata2" ref="A2:H323">
    <sortCondition ref="C2:C323"/>
    <sortCondition ref="A2:A323"/>
  </sortState>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BAC654-0222-1144-987A-3453382C1960}">
  <sheetPr>
    <tabColor theme="7"/>
  </sheetPr>
  <dimension ref="A1:BT160"/>
  <sheetViews>
    <sheetView zoomScaleNormal="100" workbookViewId="0">
      <selection activeCell="A4" sqref="A4"/>
    </sheetView>
  </sheetViews>
  <sheetFormatPr defaultColWidth="11" defaultRowHeight="12"/>
  <cols>
    <col min="1" max="1" width="41" style="170" customWidth="1"/>
    <col min="2" max="5" width="14.5546875" style="170" customWidth="1"/>
    <col min="6" max="6" width="14.5546875" style="300" customWidth="1"/>
    <col min="7" max="10" width="15.109375" style="170" customWidth="1"/>
    <col min="11" max="11" width="21.5546875" style="170" customWidth="1"/>
    <col min="12" max="12" width="13.77734375" style="170" customWidth="1"/>
    <col min="13" max="13" width="15.109375" style="170" customWidth="1"/>
    <col min="14" max="72" width="11" style="239"/>
    <col min="73" max="16384" width="11" style="170"/>
  </cols>
  <sheetData>
    <row r="1" spans="1:13" ht="39" customHeight="1">
      <c r="A1" s="392" t="s">
        <v>21</v>
      </c>
      <c r="B1" s="416" t="s">
        <v>1155</v>
      </c>
      <c r="C1" s="417"/>
      <c r="D1" s="396" t="s">
        <v>143</v>
      </c>
      <c r="E1" s="397"/>
      <c r="F1" s="398"/>
      <c r="G1" s="408" t="s">
        <v>24</v>
      </c>
      <c r="H1" s="409"/>
      <c r="I1" s="412" t="s">
        <v>22</v>
      </c>
      <c r="J1" s="412" t="s">
        <v>23</v>
      </c>
      <c r="K1" s="414" t="s">
        <v>1338</v>
      </c>
      <c r="L1" s="399" t="s">
        <v>152</v>
      </c>
      <c r="M1" s="394" t="s">
        <v>38</v>
      </c>
    </row>
    <row r="2" spans="1:13" ht="24.95" customHeight="1">
      <c r="A2" s="393"/>
      <c r="B2" s="240" t="s">
        <v>0</v>
      </c>
      <c r="C2" s="241" t="s">
        <v>1</v>
      </c>
      <c r="D2" s="242" t="s">
        <v>22</v>
      </c>
      <c r="E2" s="243" t="s">
        <v>23</v>
      </c>
      <c r="F2" s="244" t="s">
        <v>149</v>
      </c>
      <c r="G2" s="410"/>
      <c r="H2" s="411"/>
      <c r="I2" s="413"/>
      <c r="J2" s="413"/>
      <c r="K2" s="415"/>
      <c r="L2" s="400"/>
      <c r="M2" s="395"/>
    </row>
    <row r="3" spans="1:13">
      <c r="A3" s="245" t="s">
        <v>141</v>
      </c>
      <c r="B3" s="240"/>
      <c r="C3" s="241"/>
      <c r="D3" s="242"/>
      <c r="E3" s="243"/>
      <c r="F3" s="244"/>
      <c r="G3" s="246"/>
      <c r="H3" s="247"/>
      <c r="I3" s="248"/>
      <c r="J3" s="248"/>
      <c r="K3" s="249"/>
      <c r="L3" s="250"/>
      <c r="M3" s="251"/>
    </row>
    <row r="4" spans="1:13">
      <c r="A4" s="252" t="s">
        <v>5</v>
      </c>
      <c r="B4" s="253">
        <v>0.56999999999999995</v>
      </c>
      <c r="C4" s="254">
        <v>0</v>
      </c>
      <c r="D4" s="255">
        <v>0</v>
      </c>
      <c r="E4" s="256">
        <v>0</v>
      </c>
      <c r="F4" s="257">
        <v>0</v>
      </c>
      <c r="G4" s="258">
        <f>B4*'A. Community violence'!$D$14</f>
        <v>300948.02999999997</v>
      </c>
      <c r="H4" s="259">
        <f>G4/($G$20/'A. Community violence'!$D$14)</f>
        <v>184630.69325153372</v>
      </c>
      <c r="I4" s="259">
        <f>D4*H4</f>
        <v>0</v>
      </c>
      <c r="J4" s="260">
        <f>E4*G4</f>
        <v>0</v>
      </c>
      <c r="K4" s="261">
        <v>0</v>
      </c>
      <c r="L4" s="262">
        <f t="shared" ref="L4:L19" si="0">100/87.2924444575726</f>
        <v>1.1455745181772718</v>
      </c>
      <c r="M4" s="263">
        <f>J4*(K4*L4)</f>
        <v>0</v>
      </c>
    </row>
    <row r="5" spans="1:13">
      <c r="A5" s="252" t="s">
        <v>6</v>
      </c>
      <c r="B5" s="253">
        <v>0.33</v>
      </c>
      <c r="C5" s="254">
        <v>0</v>
      </c>
      <c r="D5" s="264">
        <v>0.05</v>
      </c>
      <c r="E5" s="265">
        <v>0.28999999999999998</v>
      </c>
      <c r="F5" s="257">
        <v>0</v>
      </c>
      <c r="G5" s="258">
        <f>B5*'A. Community violence'!$D$14</f>
        <v>174233.07</v>
      </c>
      <c r="H5" s="259">
        <f>G5/($G$20/'A. Community violence'!$D$14)</f>
        <v>106891.45398773006</v>
      </c>
      <c r="I5" s="259">
        <f>D5*H5</f>
        <v>5344.5726993865028</v>
      </c>
      <c r="J5" s="260">
        <f>E5*G5</f>
        <v>50527.590299999996</v>
      </c>
      <c r="K5" s="261">
        <v>1187.7586206896551</v>
      </c>
      <c r="L5" s="262">
        <f t="shared" si="0"/>
        <v>1.1455745181772718</v>
      </c>
      <c r="M5" s="263">
        <f>J5*(K5*L5)</f>
        <v>68751174.668581232</v>
      </c>
    </row>
    <row r="6" spans="1:13">
      <c r="A6" s="252" t="s">
        <v>7</v>
      </c>
      <c r="B6" s="253">
        <v>0.27</v>
      </c>
      <c r="C6" s="254">
        <v>0</v>
      </c>
      <c r="D6" s="255">
        <v>0</v>
      </c>
      <c r="E6" s="265">
        <v>0.36</v>
      </c>
      <c r="F6" s="257">
        <v>0</v>
      </c>
      <c r="G6" s="258">
        <f>B6*'A. Community violence'!$D$14</f>
        <v>142554.33000000002</v>
      </c>
      <c r="H6" s="259">
        <f>G6/($G$20/'A. Community violence'!$D$14)</f>
        <v>87456.644171779146</v>
      </c>
      <c r="I6" s="259">
        <f t="shared" ref="I6:I19" si="1">D6*H6</f>
        <v>0</v>
      </c>
      <c r="J6" s="260">
        <f t="shared" ref="J6:J19" si="2">E6*G6</f>
        <v>51319.558800000006</v>
      </c>
      <c r="K6" s="261">
        <v>0</v>
      </c>
      <c r="L6" s="262">
        <f t="shared" si="0"/>
        <v>1.1455745181772718</v>
      </c>
      <c r="M6" s="263">
        <f t="shared" ref="M6:M19" si="3">J6*(K6*L6)</f>
        <v>0</v>
      </c>
    </row>
    <row r="7" spans="1:13">
      <c r="A7" s="252" t="s">
        <v>8</v>
      </c>
      <c r="B7" s="253">
        <v>0.21</v>
      </c>
      <c r="C7" s="254">
        <v>0</v>
      </c>
      <c r="D7" s="255">
        <v>0</v>
      </c>
      <c r="E7" s="256">
        <v>0</v>
      </c>
      <c r="F7" s="257">
        <v>0</v>
      </c>
      <c r="G7" s="258">
        <f>B7*'A. Community violence'!$D$14</f>
        <v>110875.59</v>
      </c>
      <c r="H7" s="259">
        <f>G7/($G$20/'A. Community violence'!$D$14)</f>
        <v>68021.834355828207</v>
      </c>
      <c r="I7" s="259">
        <f t="shared" si="1"/>
        <v>0</v>
      </c>
      <c r="J7" s="260">
        <f t="shared" si="2"/>
        <v>0</v>
      </c>
      <c r="K7" s="261">
        <v>875</v>
      </c>
      <c r="L7" s="262">
        <f t="shared" si="0"/>
        <v>1.1455745181772718</v>
      </c>
      <c r="M7" s="263">
        <f t="shared" si="3"/>
        <v>0</v>
      </c>
    </row>
    <row r="8" spans="1:13">
      <c r="A8" s="252" t="s">
        <v>9</v>
      </c>
      <c r="B8" s="253">
        <v>0.04</v>
      </c>
      <c r="C8" s="254">
        <v>0</v>
      </c>
      <c r="D8" s="264">
        <v>0.18</v>
      </c>
      <c r="E8" s="265">
        <v>0.68</v>
      </c>
      <c r="F8" s="257">
        <v>0</v>
      </c>
      <c r="G8" s="258">
        <f>B8*'A. Community violence'!$D$14</f>
        <v>21119.16</v>
      </c>
      <c r="H8" s="259">
        <f>G8/($G$20/'A. Community violence'!$D$14)</f>
        <v>12956.539877300613</v>
      </c>
      <c r="I8" s="259">
        <f t="shared" si="1"/>
        <v>2332.1771779141104</v>
      </c>
      <c r="J8" s="260">
        <f t="shared" si="2"/>
        <v>14361.0288</v>
      </c>
      <c r="K8" s="261">
        <v>1190.3235294117646</v>
      </c>
      <c r="L8" s="262">
        <f t="shared" si="0"/>
        <v>1.1455745181772718</v>
      </c>
      <c r="M8" s="263">
        <f t="shared" si="3"/>
        <v>19582760.676966097</v>
      </c>
    </row>
    <row r="9" spans="1:13">
      <c r="A9" s="252" t="s">
        <v>10</v>
      </c>
      <c r="B9" s="253">
        <v>0.04</v>
      </c>
      <c r="C9" s="254">
        <v>0</v>
      </c>
      <c r="D9" s="264">
        <v>0.2</v>
      </c>
      <c r="E9" s="265">
        <v>0.85</v>
      </c>
      <c r="F9" s="257">
        <v>0</v>
      </c>
      <c r="G9" s="258">
        <f>B9*'A. Community violence'!$D$14</f>
        <v>21119.16</v>
      </c>
      <c r="H9" s="259">
        <f>G9/($G$20/'A. Community violence'!$D$14)</f>
        <v>12956.539877300613</v>
      </c>
      <c r="I9" s="259">
        <f t="shared" si="1"/>
        <v>2591.3079754601226</v>
      </c>
      <c r="J9" s="260">
        <f t="shared" si="2"/>
        <v>17951.286</v>
      </c>
      <c r="K9" s="261">
        <v>2913.8823529411766</v>
      </c>
      <c r="L9" s="262">
        <f t="shared" si="0"/>
        <v>1.1455745181772718</v>
      </c>
      <c r="M9" s="263">
        <f t="shared" si="3"/>
        <v>59922637.993513428</v>
      </c>
    </row>
    <row r="10" spans="1:13">
      <c r="A10" s="252" t="s">
        <v>11</v>
      </c>
      <c r="B10" s="253">
        <v>0.04</v>
      </c>
      <c r="C10" s="254">
        <v>0</v>
      </c>
      <c r="D10" s="264">
        <v>0.56999999999999995</v>
      </c>
      <c r="E10" s="265">
        <v>0.86</v>
      </c>
      <c r="F10" s="257">
        <v>0</v>
      </c>
      <c r="G10" s="258">
        <f>B10*'A. Community violence'!$D$14</f>
        <v>21119.16</v>
      </c>
      <c r="H10" s="259">
        <f>G10/($G$20/'A. Community violence'!$D$14)</f>
        <v>12956.539877300613</v>
      </c>
      <c r="I10" s="259">
        <f t="shared" si="1"/>
        <v>7385.2277300613487</v>
      </c>
      <c r="J10" s="260">
        <f t="shared" si="2"/>
        <v>18162.477599999998</v>
      </c>
      <c r="K10" s="261">
        <v>0</v>
      </c>
      <c r="L10" s="262">
        <f t="shared" si="0"/>
        <v>1.1455745181772718</v>
      </c>
      <c r="M10" s="263">
        <f t="shared" si="3"/>
        <v>0</v>
      </c>
    </row>
    <row r="11" spans="1:13">
      <c r="A11" s="252" t="s">
        <v>12</v>
      </c>
      <c r="B11" s="253">
        <v>0.03</v>
      </c>
      <c r="C11" s="254">
        <v>0</v>
      </c>
      <c r="D11" s="255">
        <v>0</v>
      </c>
      <c r="E11" s="256">
        <v>0</v>
      </c>
      <c r="F11" s="257">
        <v>0</v>
      </c>
      <c r="G11" s="258">
        <f>B11*'A. Community violence'!$D$14</f>
        <v>15839.369999999999</v>
      </c>
      <c r="H11" s="259">
        <f>G11/($G$20/'A. Community violence'!$D$14)</f>
        <v>9717.4049079754586</v>
      </c>
      <c r="I11" s="259">
        <f t="shared" si="1"/>
        <v>0</v>
      </c>
      <c r="J11" s="260">
        <f t="shared" si="2"/>
        <v>0</v>
      </c>
      <c r="K11" s="261">
        <v>1127.6399999999999</v>
      </c>
      <c r="L11" s="262">
        <f t="shared" si="0"/>
        <v>1.1455745181772718</v>
      </c>
      <c r="M11" s="263">
        <f t="shared" si="3"/>
        <v>0</v>
      </c>
    </row>
    <row r="12" spans="1:13">
      <c r="A12" s="252" t="s">
        <v>13</v>
      </c>
      <c r="B12" s="253">
        <v>0.02</v>
      </c>
      <c r="C12" s="254">
        <v>0</v>
      </c>
      <c r="D12" s="255">
        <v>0</v>
      </c>
      <c r="E12" s="265">
        <v>0.36</v>
      </c>
      <c r="F12" s="257">
        <v>0</v>
      </c>
      <c r="G12" s="258">
        <f>B12*'A. Community violence'!$D$14</f>
        <v>10559.58</v>
      </c>
      <c r="H12" s="259">
        <f>G12/($G$20/'A. Community violence'!$D$14)</f>
        <v>6478.2699386503064</v>
      </c>
      <c r="I12" s="259">
        <f t="shared" si="1"/>
        <v>0</v>
      </c>
      <c r="J12" s="260">
        <f t="shared" si="2"/>
        <v>3801.4487999999997</v>
      </c>
      <c r="K12" s="261">
        <v>282.14285714285717</v>
      </c>
      <c r="L12" s="262">
        <f t="shared" si="0"/>
        <v>1.1455745181772718</v>
      </c>
      <c r="M12" s="263">
        <f t="shared" si="3"/>
        <v>1228687.8118478924</v>
      </c>
    </row>
    <row r="13" spans="1:13">
      <c r="A13" s="252" t="s">
        <v>14</v>
      </c>
      <c r="B13" s="253">
        <v>0.02</v>
      </c>
      <c r="C13" s="254">
        <v>0</v>
      </c>
      <c r="D13" s="264">
        <v>0.56000000000000005</v>
      </c>
      <c r="E13" s="265">
        <v>1</v>
      </c>
      <c r="F13" s="257">
        <v>0</v>
      </c>
      <c r="G13" s="258">
        <f>B13*'A. Community violence'!$D$14</f>
        <v>10559.58</v>
      </c>
      <c r="H13" s="259">
        <f>G13/($G$20/'A. Community violence'!$D$14)</f>
        <v>6478.2699386503064</v>
      </c>
      <c r="I13" s="259">
        <f t="shared" si="1"/>
        <v>3627.831165644172</v>
      </c>
      <c r="J13" s="260">
        <f t="shared" si="2"/>
        <v>10559.58</v>
      </c>
      <c r="K13" s="261">
        <v>147</v>
      </c>
      <c r="L13" s="262">
        <f t="shared" si="0"/>
        <v>1.1455745181772718</v>
      </c>
      <c r="M13" s="263">
        <f t="shared" si="3"/>
        <v>1778227.5082861905</v>
      </c>
    </row>
    <row r="14" spans="1:13">
      <c r="A14" s="252" t="s">
        <v>15</v>
      </c>
      <c r="B14" s="253">
        <v>0.02</v>
      </c>
      <c r="C14" s="254">
        <v>0</v>
      </c>
      <c r="D14" s="255">
        <v>0</v>
      </c>
      <c r="E14" s="256">
        <v>0</v>
      </c>
      <c r="F14" s="257">
        <v>0</v>
      </c>
      <c r="G14" s="258">
        <f>B14*'A. Community violence'!$D$14</f>
        <v>10559.58</v>
      </c>
      <c r="H14" s="259">
        <f>G14/($G$20/'A. Community violence'!$D$14)</f>
        <v>6478.2699386503064</v>
      </c>
      <c r="I14" s="259">
        <f t="shared" si="1"/>
        <v>0</v>
      </c>
      <c r="J14" s="260">
        <f t="shared" si="2"/>
        <v>0</v>
      </c>
      <c r="K14" s="261">
        <v>875</v>
      </c>
      <c r="L14" s="262">
        <f t="shared" si="0"/>
        <v>1.1455745181772718</v>
      </c>
      <c r="M14" s="263">
        <f t="shared" si="3"/>
        <v>0</v>
      </c>
    </row>
    <row r="15" spans="1:13">
      <c r="A15" s="252" t="s">
        <v>16</v>
      </c>
      <c r="B15" s="253">
        <v>0.01</v>
      </c>
      <c r="C15" s="254">
        <v>0</v>
      </c>
      <c r="D15" s="255">
        <v>0</v>
      </c>
      <c r="E15" s="265">
        <v>1</v>
      </c>
      <c r="F15" s="257">
        <v>0</v>
      </c>
      <c r="G15" s="258">
        <f>B15*'A. Community violence'!$D$14</f>
        <v>5279.79</v>
      </c>
      <c r="H15" s="259">
        <f>G15/($G$20/'A. Community violence'!$D$14)</f>
        <v>3239.1349693251532</v>
      </c>
      <c r="I15" s="259">
        <f t="shared" si="1"/>
        <v>0</v>
      </c>
      <c r="J15" s="260">
        <f t="shared" si="2"/>
        <v>5279.79</v>
      </c>
      <c r="K15" s="261">
        <v>688.75581395348843</v>
      </c>
      <c r="L15" s="262">
        <f t="shared" si="0"/>
        <v>1.1455745181772718</v>
      </c>
      <c r="M15" s="263">
        <f t="shared" si="3"/>
        <v>4165865.7648440087</v>
      </c>
    </row>
    <row r="16" spans="1:13">
      <c r="A16" s="252" t="s">
        <v>17</v>
      </c>
      <c r="B16" s="253">
        <v>0.01</v>
      </c>
      <c r="C16" s="254">
        <v>0</v>
      </c>
      <c r="D16" s="255">
        <v>0</v>
      </c>
      <c r="E16" s="265">
        <v>0.39</v>
      </c>
      <c r="F16" s="257">
        <v>0</v>
      </c>
      <c r="G16" s="258">
        <f>B16*'A. Community violence'!$D$14</f>
        <v>5279.79</v>
      </c>
      <c r="H16" s="259">
        <f>G16/($G$20/'A. Community violence'!$D$14)</f>
        <v>3239.1349693251532</v>
      </c>
      <c r="I16" s="259">
        <f t="shared" si="1"/>
        <v>0</v>
      </c>
      <c r="J16" s="260">
        <f t="shared" si="2"/>
        <v>2059.1181000000001</v>
      </c>
      <c r="K16" s="261">
        <v>0</v>
      </c>
      <c r="L16" s="262">
        <f t="shared" si="0"/>
        <v>1.1455745181772718</v>
      </c>
      <c r="M16" s="263">
        <f t="shared" si="3"/>
        <v>0</v>
      </c>
    </row>
    <row r="17" spans="1:15">
      <c r="A17" s="252" t="s">
        <v>18</v>
      </c>
      <c r="B17" s="253">
        <v>0.01</v>
      </c>
      <c r="C17" s="254">
        <v>0</v>
      </c>
      <c r="D17" s="255">
        <v>0</v>
      </c>
      <c r="E17" s="265">
        <v>0.84</v>
      </c>
      <c r="F17" s="257">
        <v>0</v>
      </c>
      <c r="G17" s="258">
        <f>B17*'A. Community violence'!$D$14</f>
        <v>5279.79</v>
      </c>
      <c r="H17" s="259">
        <f>G17/($G$20/'A. Community violence'!$D$14)</f>
        <v>3239.1349693251532</v>
      </c>
      <c r="I17" s="259">
        <f t="shared" si="1"/>
        <v>0</v>
      </c>
      <c r="J17" s="260">
        <f t="shared" si="2"/>
        <v>4435.0235999999995</v>
      </c>
      <c r="K17" s="261">
        <v>875</v>
      </c>
      <c r="L17" s="262">
        <f t="shared" si="0"/>
        <v>1.1455745181772718</v>
      </c>
      <c r="M17" s="263">
        <f t="shared" si="3"/>
        <v>4445568.770715476</v>
      </c>
    </row>
    <row r="18" spans="1:15">
      <c r="A18" s="252" t="s">
        <v>19</v>
      </c>
      <c r="B18" s="253">
        <v>0</v>
      </c>
      <c r="C18" s="254">
        <v>0</v>
      </c>
      <c r="D18" s="255">
        <v>0</v>
      </c>
      <c r="E18" s="256">
        <v>0</v>
      </c>
      <c r="F18" s="257">
        <v>0</v>
      </c>
      <c r="G18" s="258">
        <f>B18*'A. Community violence'!$D$14</f>
        <v>0</v>
      </c>
      <c r="H18" s="259">
        <f>G18/($G$20/'A. Community violence'!$D$14)</f>
        <v>0</v>
      </c>
      <c r="I18" s="259">
        <f t="shared" si="1"/>
        <v>0</v>
      </c>
      <c r="J18" s="260">
        <f t="shared" si="2"/>
        <v>0</v>
      </c>
      <c r="K18" s="261">
        <v>0</v>
      </c>
      <c r="L18" s="262">
        <f t="shared" si="0"/>
        <v>1.1455745181772718</v>
      </c>
      <c r="M18" s="263">
        <f t="shared" si="3"/>
        <v>0</v>
      </c>
    </row>
    <row r="19" spans="1:15">
      <c r="A19" s="252" t="s">
        <v>20</v>
      </c>
      <c r="B19" s="253">
        <v>0.01</v>
      </c>
      <c r="C19" s="254">
        <v>0</v>
      </c>
      <c r="D19" s="255">
        <v>0</v>
      </c>
      <c r="E19" s="265">
        <v>0.45</v>
      </c>
      <c r="F19" s="257">
        <v>0</v>
      </c>
      <c r="G19" s="258">
        <f>B19*'A. Community violence'!$D$14</f>
        <v>5279.79</v>
      </c>
      <c r="H19" s="259">
        <f>G19/($G$20/'A. Community violence'!$D$14)</f>
        <v>3239.1349693251532</v>
      </c>
      <c r="I19" s="259">
        <f t="shared" si="1"/>
        <v>0</v>
      </c>
      <c r="J19" s="260">
        <f t="shared" si="2"/>
        <v>2375.9054999999998</v>
      </c>
      <c r="K19" s="261">
        <v>875</v>
      </c>
      <c r="L19" s="262">
        <f t="shared" si="0"/>
        <v>1.1455745181772718</v>
      </c>
      <c r="M19" s="263">
        <f t="shared" si="3"/>
        <v>2381554.6985975765</v>
      </c>
    </row>
    <row r="20" spans="1:15">
      <c r="A20" s="252"/>
      <c r="B20" s="253"/>
      <c r="C20" s="254"/>
      <c r="D20" s="255"/>
      <c r="E20" s="265"/>
      <c r="F20" s="266"/>
      <c r="G20" s="267">
        <f>SUM(G4:G19)</f>
        <v>860605.77</v>
      </c>
      <c r="H20" s="260">
        <f>SUM(H4:H19)</f>
        <v>527979</v>
      </c>
      <c r="I20" s="260">
        <f>SUM(I4:I19)</f>
        <v>21281.116748466258</v>
      </c>
      <c r="J20" s="260">
        <f>SUM(J4:J19)</f>
        <v>180832.8075</v>
      </c>
      <c r="K20" s="268"/>
      <c r="L20" s="268"/>
      <c r="M20" s="263">
        <f>SUM(M4:M19)</f>
        <v>162256477.89335188</v>
      </c>
      <c r="N20" s="269"/>
    </row>
    <row r="21" spans="1:15">
      <c r="A21" s="245" t="s">
        <v>145</v>
      </c>
      <c r="B21" s="253"/>
      <c r="C21" s="254"/>
      <c r="D21" s="255"/>
      <c r="E21" s="265"/>
      <c r="F21" s="266"/>
      <c r="G21" s="267"/>
      <c r="H21" s="260"/>
      <c r="I21" s="260"/>
      <c r="J21" s="260"/>
      <c r="K21" s="268"/>
      <c r="L21" s="268"/>
      <c r="M21" s="270"/>
    </row>
    <row r="22" spans="1:15">
      <c r="A22" s="271" t="s">
        <v>146</v>
      </c>
      <c r="B22" s="272">
        <v>0.28999999999999998</v>
      </c>
      <c r="C22" s="273">
        <v>0.34</v>
      </c>
      <c r="D22" s="274"/>
      <c r="E22" s="275"/>
      <c r="F22" s="276">
        <v>2</v>
      </c>
      <c r="G22" s="277">
        <f>(B22*'A. Community violence'!$D$14)+(C22*'A. Community violence'!$D$16)</f>
        <v>410565.30999999994</v>
      </c>
      <c r="H22" s="268"/>
      <c r="I22" s="268"/>
      <c r="J22" s="278">
        <f>G22*F22</f>
        <v>821130.61999999988</v>
      </c>
      <c r="K22" s="279">
        <v>54</v>
      </c>
      <c r="L22" s="262">
        <v>0</v>
      </c>
      <c r="M22" s="263">
        <f>J22*K22</f>
        <v>44341053.479999997</v>
      </c>
      <c r="O22" s="280"/>
    </row>
    <row r="23" spans="1:15">
      <c r="A23" s="271" t="s">
        <v>147</v>
      </c>
      <c r="B23" s="272">
        <v>0.21</v>
      </c>
      <c r="C23" s="273">
        <v>0.08</v>
      </c>
      <c r="D23" s="274"/>
      <c r="E23" s="275"/>
      <c r="F23" s="276">
        <v>20</v>
      </c>
      <c r="G23" s="277">
        <f>(B23*'A. Community violence'!$D$14)+(C23*'A. Community violence'!$D$16)</f>
        <v>171452.38999999998</v>
      </c>
      <c r="H23" s="268"/>
      <c r="I23" s="268"/>
      <c r="J23" s="278">
        <f>G23*F23</f>
        <v>3429047.8</v>
      </c>
      <c r="K23" s="279">
        <v>54</v>
      </c>
      <c r="L23" s="262">
        <v>0</v>
      </c>
      <c r="M23" s="263">
        <f>J23*K23</f>
        <v>185168581.19999999</v>
      </c>
      <c r="O23" s="280"/>
    </row>
    <row r="24" spans="1:15" ht="12.75" thickBot="1">
      <c r="A24" s="281" t="s">
        <v>148</v>
      </c>
      <c r="B24" s="282">
        <v>0.26</v>
      </c>
      <c r="C24" s="283">
        <v>0.23</v>
      </c>
      <c r="D24" s="284"/>
      <c r="E24" s="285"/>
      <c r="F24" s="286">
        <v>25</v>
      </c>
      <c r="G24" s="287">
        <f>(B24*'A. Community violence'!$D$14)+(C24*'A. Community violence'!$D$16)</f>
        <v>311432.83999999997</v>
      </c>
      <c r="H24" s="288"/>
      <c r="I24" s="288"/>
      <c r="J24" s="289">
        <f>G24*F24</f>
        <v>7785820.9999999991</v>
      </c>
      <c r="K24" s="290">
        <v>54</v>
      </c>
      <c r="L24" s="291">
        <v>0</v>
      </c>
      <c r="M24" s="292">
        <f>J24*K24</f>
        <v>420434333.99999994</v>
      </c>
      <c r="O24" s="280"/>
    </row>
    <row r="25" spans="1:15" s="239" customFormat="1" ht="48">
      <c r="A25" s="293" t="s">
        <v>155</v>
      </c>
      <c r="B25" s="401" t="s">
        <v>1328</v>
      </c>
      <c r="C25" s="402"/>
      <c r="D25" s="403" t="s">
        <v>1329</v>
      </c>
      <c r="E25" s="404"/>
      <c r="F25" s="405"/>
      <c r="G25" s="406" t="s">
        <v>154</v>
      </c>
      <c r="H25" s="407"/>
      <c r="J25" s="294" t="s">
        <v>1339</v>
      </c>
      <c r="K25" s="295" t="s">
        <v>1154</v>
      </c>
      <c r="L25" s="296" t="s">
        <v>1348</v>
      </c>
    </row>
    <row r="26" spans="1:15" s="239" customFormat="1">
      <c r="F26" s="297"/>
    </row>
    <row r="27" spans="1:15" s="239" customFormat="1">
      <c r="F27" s="298"/>
      <c r="J27" s="299"/>
      <c r="M27" s="280"/>
    </row>
    <row r="28" spans="1:15" s="239" customFormat="1">
      <c r="F28" s="298"/>
      <c r="M28" s="280"/>
    </row>
    <row r="29" spans="1:15" s="239" customFormat="1">
      <c r="F29" s="298"/>
      <c r="M29" s="280"/>
    </row>
    <row r="30" spans="1:15" s="239" customFormat="1">
      <c r="F30" s="298"/>
    </row>
    <row r="31" spans="1:15" s="239" customFormat="1">
      <c r="F31" s="298"/>
    </row>
    <row r="32" spans="1:15" s="239" customFormat="1">
      <c r="F32" s="298"/>
    </row>
    <row r="33" spans="6:6" s="239" customFormat="1">
      <c r="F33" s="298"/>
    </row>
    <row r="34" spans="6:6" s="239" customFormat="1">
      <c r="F34" s="298"/>
    </row>
    <row r="35" spans="6:6" s="239" customFormat="1">
      <c r="F35" s="298"/>
    </row>
    <row r="36" spans="6:6" s="239" customFormat="1">
      <c r="F36" s="298"/>
    </row>
    <row r="37" spans="6:6" s="239" customFormat="1">
      <c r="F37" s="298"/>
    </row>
    <row r="38" spans="6:6" s="239" customFormat="1">
      <c r="F38" s="298"/>
    </row>
    <row r="39" spans="6:6" s="239" customFormat="1">
      <c r="F39" s="298"/>
    </row>
    <row r="40" spans="6:6" s="239" customFormat="1">
      <c r="F40" s="298"/>
    </row>
    <row r="41" spans="6:6" s="239" customFormat="1">
      <c r="F41" s="298"/>
    </row>
    <row r="42" spans="6:6" s="239" customFormat="1">
      <c r="F42" s="298"/>
    </row>
    <row r="43" spans="6:6" s="239" customFormat="1">
      <c r="F43" s="298"/>
    </row>
    <row r="44" spans="6:6" s="239" customFormat="1">
      <c r="F44" s="298"/>
    </row>
    <row r="45" spans="6:6" s="239" customFormat="1">
      <c r="F45" s="298"/>
    </row>
    <row r="46" spans="6:6" s="239" customFormat="1">
      <c r="F46" s="298"/>
    </row>
    <row r="47" spans="6:6" s="239" customFormat="1">
      <c r="F47" s="298"/>
    </row>
    <row r="48" spans="6:6" s="239" customFormat="1">
      <c r="F48" s="298"/>
    </row>
    <row r="49" spans="6:6" s="239" customFormat="1">
      <c r="F49" s="298"/>
    </row>
    <row r="50" spans="6:6" s="239" customFormat="1">
      <c r="F50" s="298"/>
    </row>
    <row r="51" spans="6:6" s="239" customFormat="1">
      <c r="F51" s="298"/>
    </row>
    <row r="52" spans="6:6" s="239" customFormat="1">
      <c r="F52" s="298"/>
    </row>
    <row r="53" spans="6:6" s="239" customFormat="1">
      <c r="F53" s="298"/>
    </row>
    <row r="54" spans="6:6" s="239" customFormat="1">
      <c r="F54" s="298"/>
    </row>
    <row r="55" spans="6:6" s="239" customFormat="1">
      <c r="F55" s="298"/>
    </row>
    <row r="56" spans="6:6" s="239" customFormat="1">
      <c r="F56" s="298"/>
    </row>
    <row r="57" spans="6:6" s="239" customFormat="1">
      <c r="F57" s="298"/>
    </row>
    <row r="58" spans="6:6" s="239" customFormat="1">
      <c r="F58" s="298"/>
    </row>
    <row r="59" spans="6:6" s="239" customFormat="1">
      <c r="F59" s="298"/>
    </row>
    <row r="60" spans="6:6" s="239" customFormat="1">
      <c r="F60" s="298"/>
    </row>
    <row r="61" spans="6:6" s="239" customFormat="1">
      <c r="F61" s="298"/>
    </row>
    <row r="62" spans="6:6" s="239" customFormat="1">
      <c r="F62" s="298"/>
    </row>
    <row r="63" spans="6:6" s="239" customFormat="1">
      <c r="F63" s="298"/>
    </row>
    <row r="64" spans="6:6" s="239" customFormat="1">
      <c r="F64" s="298"/>
    </row>
    <row r="65" spans="6:6" s="239" customFormat="1">
      <c r="F65" s="298"/>
    </row>
    <row r="66" spans="6:6" s="239" customFormat="1">
      <c r="F66" s="298"/>
    </row>
    <row r="67" spans="6:6" s="239" customFormat="1">
      <c r="F67" s="298"/>
    </row>
    <row r="68" spans="6:6" s="239" customFormat="1">
      <c r="F68" s="298"/>
    </row>
    <row r="69" spans="6:6" s="239" customFormat="1">
      <c r="F69" s="298"/>
    </row>
    <row r="70" spans="6:6" s="239" customFormat="1">
      <c r="F70" s="298"/>
    </row>
    <row r="71" spans="6:6" s="239" customFormat="1">
      <c r="F71" s="298"/>
    </row>
    <row r="72" spans="6:6" s="239" customFormat="1">
      <c r="F72" s="298"/>
    </row>
    <row r="73" spans="6:6" s="239" customFormat="1">
      <c r="F73" s="298"/>
    </row>
    <row r="74" spans="6:6" s="239" customFormat="1">
      <c r="F74" s="298"/>
    </row>
    <row r="75" spans="6:6" s="239" customFormat="1">
      <c r="F75" s="298"/>
    </row>
    <row r="76" spans="6:6" s="239" customFormat="1">
      <c r="F76" s="298"/>
    </row>
    <row r="77" spans="6:6" s="239" customFormat="1">
      <c r="F77" s="298"/>
    </row>
    <row r="78" spans="6:6" s="239" customFormat="1">
      <c r="F78" s="298"/>
    </row>
    <row r="79" spans="6:6" s="239" customFormat="1">
      <c r="F79" s="298"/>
    </row>
    <row r="80" spans="6:6" s="239" customFormat="1">
      <c r="F80" s="298"/>
    </row>
    <row r="81" spans="6:6" s="239" customFormat="1">
      <c r="F81" s="298"/>
    </row>
    <row r="82" spans="6:6" s="239" customFormat="1">
      <c r="F82" s="298"/>
    </row>
    <row r="83" spans="6:6" s="239" customFormat="1">
      <c r="F83" s="298"/>
    </row>
    <row r="84" spans="6:6" s="239" customFormat="1">
      <c r="F84" s="298"/>
    </row>
    <row r="85" spans="6:6" s="239" customFormat="1">
      <c r="F85" s="298"/>
    </row>
    <row r="86" spans="6:6" s="239" customFormat="1">
      <c r="F86" s="298"/>
    </row>
    <row r="87" spans="6:6" s="239" customFormat="1">
      <c r="F87" s="298"/>
    </row>
    <row r="88" spans="6:6" s="239" customFormat="1">
      <c r="F88" s="298"/>
    </row>
    <row r="89" spans="6:6" s="239" customFormat="1">
      <c r="F89" s="298"/>
    </row>
    <row r="90" spans="6:6" s="239" customFormat="1">
      <c r="F90" s="298"/>
    </row>
    <row r="91" spans="6:6" s="239" customFormat="1">
      <c r="F91" s="298"/>
    </row>
    <row r="92" spans="6:6" s="239" customFormat="1">
      <c r="F92" s="298"/>
    </row>
    <row r="93" spans="6:6" s="239" customFormat="1">
      <c r="F93" s="298"/>
    </row>
    <row r="94" spans="6:6" s="239" customFormat="1">
      <c r="F94" s="298"/>
    </row>
    <row r="95" spans="6:6" s="239" customFormat="1">
      <c r="F95" s="298"/>
    </row>
    <row r="96" spans="6:6" s="239" customFormat="1">
      <c r="F96" s="298"/>
    </row>
    <row r="97" spans="6:6" s="239" customFormat="1">
      <c r="F97" s="298"/>
    </row>
    <row r="98" spans="6:6" s="239" customFormat="1">
      <c r="F98" s="298"/>
    </row>
    <row r="99" spans="6:6" s="239" customFormat="1">
      <c r="F99" s="298"/>
    </row>
    <row r="100" spans="6:6" s="239" customFormat="1">
      <c r="F100" s="298"/>
    </row>
    <row r="101" spans="6:6" s="239" customFormat="1">
      <c r="F101" s="298"/>
    </row>
    <row r="102" spans="6:6" s="239" customFormat="1">
      <c r="F102" s="298"/>
    </row>
    <row r="103" spans="6:6" s="239" customFormat="1">
      <c r="F103" s="298"/>
    </row>
    <row r="104" spans="6:6" s="239" customFormat="1">
      <c r="F104" s="298"/>
    </row>
    <row r="105" spans="6:6" s="239" customFormat="1">
      <c r="F105" s="298"/>
    </row>
    <row r="106" spans="6:6" s="239" customFormat="1">
      <c r="F106" s="298"/>
    </row>
    <row r="107" spans="6:6" s="239" customFormat="1">
      <c r="F107" s="298"/>
    </row>
    <row r="108" spans="6:6" s="239" customFormat="1">
      <c r="F108" s="298"/>
    </row>
    <row r="109" spans="6:6" s="239" customFormat="1">
      <c r="F109" s="298"/>
    </row>
    <row r="110" spans="6:6" s="239" customFormat="1">
      <c r="F110" s="298"/>
    </row>
    <row r="111" spans="6:6" s="239" customFormat="1">
      <c r="F111" s="298"/>
    </row>
    <row r="112" spans="6:6" s="239" customFormat="1">
      <c r="F112" s="298"/>
    </row>
    <row r="113" spans="6:6" s="239" customFormat="1">
      <c r="F113" s="298"/>
    </row>
    <row r="114" spans="6:6" s="239" customFormat="1">
      <c r="F114" s="298"/>
    </row>
    <row r="115" spans="6:6" s="239" customFormat="1">
      <c r="F115" s="298"/>
    </row>
    <row r="116" spans="6:6" s="239" customFormat="1">
      <c r="F116" s="298"/>
    </row>
    <row r="117" spans="6:6" s="239" customFormat="1">
      <c r="F117" s="298"/>
    </row>
    <row r="118" spans="6:6" s="239" customFormat="1">
      <c r="F118" s="298"/>
    </row>
    <row r="119" spans="6:6" s="239" customFormat="1">
      <c r="F119" s="298"/>
    </row>
    <row r="120" spans="6:6" s="239" customFormat="1">
      <c r="F120" s="298"/>
    </row>
    <row r="121" spans="6:6" s="239" customFormat="1">
      <c r="F121" s="298"/>
    </row>
    <row r="122" spans="6:6" s="239" customFormat="1">
      <c r="F122" s="298"/>
    </row>
    <row r="123" spans="6:6" s="239" customFormat="1">
      <c r="F123" s="298"/>
    </row>
    <row r="124" spans="6:6" s="239" customFormat="1">
      <c r="F124" s="298"/>
    </row>
    <row r="125" spans="6:6" s="239" customFormat="1">
      <c r="F125" s="298"/>
    </row>
    <row r="126" spans="6:6" s="239" customFormat="1">
      <c r="F126" s="298"/>
    </row>
    <row r="127" spans="6:6" s="239" customFormat="1">
      <c r="F127" s="298"/>
    </row>
    <row r="128" spans="6:6" s="239" customFormat="1">
      <c r="F128" s="298"/>
    </row>
    <row r="129" spans="6:6" s="239" customFormat="1">
      <c r="F129" s="298"/>
    </row>
    <row r="130" spans="6:6" s="239" customFormat="1">
      <c r="F130" s="298"/>
    </row>
    <row r="131" spans="6:6" s="239" customFormat="1">
      <c r="F131" s="298"/>
    </row>
    <row r="132" spans="6:6" s="239" customFormat="1">
      <c r="F132" s="298"/>
    </row>
    <row r="133" spans="6:6" s="239" customFormat="1">
      <c r="F133" s="298"/>
    </row>
    <row r="134" spans="6:6" s="239" customFormat="1">
      <c r="F134" s="298"/>
    </row>
    <row r="135" spans="6:6" s="239" customFormat="1">
      <c r="F135" s="298"/>
    </row>
    <row r="136" spans="6:6" s="239" customFormat="1">
      <c r="F136" s="298"/>
    </row>
    <row r="137" spans="6:6" s="239" customFormat="1">
      <c r="F137" s="298"/>
    </row>
    <row r="138" spans="6:6" s="239" customFormat="1">
      <c r="F138" s="298"/>
    </row>
    <row r="139" spans="6:6" s="239" customFormat="1">
      <c r="F139" s="298"/>
    </row>
    <row r="140" spans="6:6" s="239" customFormat="1">
      <c r="F140" s="298"/>
    </row>
    <row r="141" spans="6:6" s="239" customFormat="1">
      <c r="F141" s="298"/>
    </row>
    <row r="142" spans="6:6" s="239" customFormat="1">
      <c r="F142" s="298"/>
    </row>
    <row r="143" spans="6:6" s="239" customFormat="1">
      <c r="F143" s="298"/>
    </row>
    <row r="144" spans="6:6" s="239" customFormat="1">
      <c r="F144" s="298"/>
    </row>
    <row r="145" spans="6:6" s="239" customFormat="1">
      <c r="F145" s="298"/>
    </row>
    <row r="146" spans="6:6" s="239" customFormat="1">
      <c r="F146" s="298"/>
    </row>
    <row r="147" spans="6:6" s="239" customFormat="1">
      <c r="F147" s="298"/>
    </row>
    <row r="148" spans="6:6" s="239" customFormat="1">
      <c r="F148" s="298"/>
    </row>
    <row r="149" spans="6:6" s="239" customFormat="1">
      <c r="F149" s="298"/>
    </row>
    <row r="150" spans="6:6" s="239" customFormat="1">
      <c r="F150" s="298"/>
    </row>
    <row r="151" spans="6:6" s="239" customFormat="1">
      <c r="F151" s="298"/>
    </row>
    <row r="152" spans="6:6" s="239" customFormat="1">
      <c r="F152" s="298"/>
    </row>
    <row r="153" spans="6:6" s="239" customFormat="1">
      <c r="F153" s="298"/>
    </row>
    <row r="154" spans="6:6" s="239" customFormat="1">
      <c r="F154" s="298"/>
    </row>
    <row r="155" spans="6:6" s="239" customFormat="1">
      <c r="F155" s="298"/>
    </row>
    <row r="156" spans="6:6" s="239" customFormat="1">
      <c r="F156" s="298"/>
    </row>
    <row r="157" spans="6:6" s="239" customFormat="1">
      <c r="F157" s="298"/>
    </row>
    <row r="158" spans="6:6" s="239" customFormat="1">
      <c r="F158" s="298"/>
    </row>
    <row r="159" spans="6:6" s="239" customFormat="1">
      <c r="F159" s="298"/>
    </row>
    <row r="160" spans="6:6" s="239" customFormat="1">
      <c r="F160" s="298"/>
    </row>
  </sheetData>
  <sheetProtection algorithmName="SHA-512" hashValue="zi4hR48DqSVjpZHkLEM+s7JX8dcJGbhAAUHw5ab+tPp5wXJksf8LjYJhTy78R6Tq8EYYfHXtb9vjW2SAEVmp1Q==" saltValue="sJd5hrb/GJnl4BmZ/dHS/A==" spinCount="100000" sheet="1" objects="1" scenarios="1"/>
  <mergeCells count="12">
    <mergeCell ref="A1:A2"/>
    <mergeCell ref="M1:M2"/>
    <mergeCell ref="D1:F1"/>
    <mergeCell ref="L1:L2"/>
    <mergeCell ref="B25:C25"/>
    <mergeCell ref="D25:F25"/>
    <mergeCell ref="G25:H25"/>
    <mergeCell ref="G1:H2"/>
    <mergeCell ref="I1:I2"/>
    <mergeCell ref="J1:J2"/>
    <mergeCell ref="K1:K2"/>
    <mergeCell ref="B1:C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256072-4D2D-5D4A-A0BF-60F3D9BC46FC}">
  <sheetPr>
    <tabColor theme="7"/>
  </sheetPr>
  <dimension ref="A1:A51"/>
  <sheetViews>
    <sheetView workbookViewId="0">
      <selection activeCell="K39" sqref="K39"/>
    </sheetView>
  </sheetViews>
  <sheetFormatPr defaultColWidth="11.109375" defaultRowHeight="15.75"/>
  <cols>
    <col min="1" max="1" width="51.6640625" customWidth="1"/>
  </cols>
  <sheetData>
    <row r="1" spans="1:1">
      <c r="A1" s="2" t="s">
        <v>157</v>
      </c>
    </row>
    <row r="2" spans="1:1">
      <c r="A2" s="2" t="s">
        <v>158</v>
      </c>
    </row>
    <row r="3" spans="1:1">
      <c r="A3" s="2" t="s">
        <v>43</v>
      </c>
    </row>
    <row r="4" spans="1:1">
      <c r="A4" s="2" t="s">
        <v>53</v>
      </c>
    </row>
    <row r="5" spans="1:1">
      <c r="A5" s="2" t="s">
        <v>61</v>
      </c>
    </row>
    <row r="6" spans="1:1">
      <c r="A6" s="2" t="s">
        <v>85</v>
      </c>
    </row>
    <row r="7" spans="1:1">
      <c r="A7" s="2" t="s">
        <v>99</v>
      </c>
    </row>
    <row r="8" spans="1:1">
      <c r="A8" s="2" t="s">
        <v>111</v>
      </c>
    </row>
    <row r="9" spans="1:1">
      <c r="A9" s="2" t="s">
        <v>125</v>
      </c>
    </row>
    <row r="10" spans="1:1">
      <c r="A10" s="2" t="s">
        <v>127</v>
      </c>
    </row>
    <row r="11" spans="1:1">
      <c r="A11" s="2" t="s">
        <v>87</v>
      </c>
    </row>
    <row r="12" spans="1:1">
      <c r="A12" s="2" t="s">
        <v>63</v>
      </c>
    </row>
    <row r="13" spans="1:1">
      <c r="A13" s="2" t="s">
        <v>65</v>
      </c>
    </row>
    <row r="14" spans="1:1">
      <c r="A14" s="2" t="s">
        <v>129</v>
      </c>
    </row>
    <row r="15" spans="1:1">
      <c r="A15" s="2" t="s">
        <v>113</v>
      </c>
    </row>
    <row r="16" spans="1:1">
      <c r="A16" s="2" t="s">
        <v>89</v>
      </c>
    </row>
    <row r="17" spans="1:1">
      <c r="A17" s="2" t="s">
        <v>55</v>
      </c>
    </row>
    <row r="18" spans="1:1">
      <c r="A18" s="2" t="s">
        <v>131</v>
      </c>
    </row>
    <row r="19" spans="1:1">
      <c r="A19" s="2" t="s">
        <v>67</v>
      </c>
    </row>
    <row r="20" spans="1:1">
      <c r="A20" s="2" t="s">
        <v>69</v>
      </c>
    </row>
    <row r="21" spans="1:1">
      <c r="A21" s="2" t="s">
        <v>133</v>
      </c>
    </row>
    <row r="22" spans="1:1">
      <c r="A22" s="2" t="s">
        <v>135</v>
      </c>
    </row>
    <row r="23" spans="1:1">
      <c r="A23" s="2" t="s">
        <v>115</v>
      </c>
    </row>
    <row r="24" spans="1:1">
      <c r="A24" s="2" t="s">
        <v>137</v>
      </c>
    </row>
    <row r="25" spans="1:1">
      <c r="A25" s="2" t="s">
        <v>57</v>
      </c>
    </row>
    <row r="26" spans="1:1">
      <c r="A26" s="2" t="s">
        <v>117</v>
      </c>
    </row>
    <row r="27" spans="1:1">
      <c r="A27" s="2" t="s">
        <v>71</v>
      </c>
    </row>
    <row r="28" spans="1:1">
      <c r="A28" s="2" t="s">
        <v>91</v>
      </c>
    </row>
    <row r="29" spans="1:1">
      <c r="A29" s="2" t="s">
        <v>45</v>
      </c>
    </row>
    <row r="30" spans="1:1">
      <c r="A30" s="2" t="s">
        <v>119</v>
      </c>
    </row>
    <row r="31" spans="1:1">
      <c r="A31" s="2" t="s">
        <v>59</v>
      </c>
    </row>
    <row r="32" spans="1:1">
      <c r="A32" s="2" t="s">
        <v>73</v>
      </c>
    </row>
    <row r="33" spans="1:1">
      <c r="A33" s="2" t="s">
        <v>75</v>
      </c>
    </row>
    <row r="34" spans="1:1">
      <c r="A34" s="2" t="s">
        <v>93</v>
      </c>
    </row>
    <row r="35" spans="1:1">
      <c r="A35" s="2" t="s">
        <v>95</v>
      </c>
    </row>
    <row r="36" spans="1:1">
      <c r="A36" s="2" t="s">
        <v>101</v>
      </c>
    </row>
    <row r="37" spans="1:1">
      <c r="A37" s="2" t="s">
        <v>47</v>
      </c>
    </row>
    <row r="38" spans="1:1">
      <c r="A38" s="2" t="s">
        <v>103</v>
      </c>
    </row>
    <row r="39" spans="1:1">
      <c r="A39" s="2" t="s">
        <v>105</v>
      </c>
    </row>
    <row r="40" spans="1:1">
      <c r="A40" s="2" t="s">
        <v>77</v>
      </c>
    </row>
    <row r="41" spans="1:1">
      <c r="A41" s="2" t="s">
        <v>79</v>
      </c>
    </row>
    <row r="42" spans="1:1">
      <c r="A42" s="2" t="s">
        <v>81</v>
      </c>
    </row>
    <row r="43" spans="1:1">
      <c r="A43" s="2" t="s">
        <v>139</v>
      </c>
    </row>
    <row r="44" spans="1:1">
      <c r="A44" s="2" t="s">
        <v>107</v>
      </c>
    </row>
    <row r="45" spans="1:1">
      <c r="A45" s="2" t="s">
        <v>109</v>
      </c>
    </row>
    <row r="46" spans="1:1">
      <c r="A46" s="2" t="s">
        <v>49</v>
      </c>
    </row>
    <row r="47" spans="1:1">
      <c r="A47" s="2" t="s">
        <v>83</v>
      </c>
    </row>
    <row r="48" spans="1:1">
      <c r="A48" s="2" t="s">
        <v>97</v>
      </c>
    </row>
    <row r="49" spans="1:1">
      <c r="A49" s="2" t="s">
        <v>121</v>
      </c>
    </row>
    <row r="50" spans="1:1">
      <c r="A50" s="2" t="s">
        <v>123</v>
      </c>
    </row>
    <row r="51" spans="1:1">
      <c r="A51" s="2" t="s">
        <v>51</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19D20A-E04E-424E-80AF-4E84707DBC91}">
  <sheetPr>
    <tabColor theme="3"/>
  </sheetPr>
  <dimension ref="B2:B15"/>
  <sheetViews>
    <sheetView zoomScaleNormal="100" workbookViewId="0">
      <selection activeCell="B14" sqref="B14"/>
    </sheetView>
  </sheetViews>
  <sheetFormatPr defaultColWidth="11.109375" defaultRowHeight="15.75"/>
  <cols>
    <col min="1" max="1" width="11.109375" style="37"/>
    <col min="2" max="2" width="77.77734375" style="37" customWidth="1"/>
    <col min="3" max="16384" width="11.109375" style="37"/>
  </cols>
  <sheetData>
    <row r="2" spans="2:2">
      <c r="B2" s="46"/>
    </row>
    <row r="12" spans="2:2" s="47" customFormat="1" ht="29.1" customHeight="1">
      <c r="B12" s="301" t="s">
        <v>1364</v>
      </c>
    </row>
    <row r="13" spans="2:2" s="47" customFormat="1" ht="29.1" customHeight="1">
      <c r="B13" s="302" t="s">
        <v>1365</v>
      </c>
    </row>
    <row r="14" spans="2:2" s="47" customFormat="1" ht="29.1" customHeight="1">
      <c r="B14" s="303" t="s">
        <v>1366</v>
      </c>
    </row>
    <row r="15" spans="2:2" s="47" customFormat="1" ht="29.1" customHeight="1">
      <c r="B15" s="304" t="s">
        <v>1367</v>
      </c>
    </row>
  </sheetData>
  <sheetProtection algorithmName="SHA-512" hashValue="QsESHbkZ9s03kUTDUr+bTqmTc9WrEiwmdTDkwVdKYdKji+Vp+7gTcKPmBKMAXEjir6nj3arRd0Oca6bT0ii/Hg==" saltValue="barRhjKdFC8qZhV+zPbwRA==" spinCount="100000" sheet="1" objects="1" scenarios="1" selectLockedCell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12F14-EB53-4C47-9A69-6AE21C03F1B1}">
  <sheetPr>
    <tabColor theme="4"/>
  </sheetPr>
  <dimension ref="A1:AQ440"/>
  <sheetViews>
    <sheetView tabSelected="1" zoomScaleNormal="100" workbookViewId="0">
      <selection activeCell="D6" sqref="D6"/>
    </sheetView>
  </sheetViews>
  <sheetFormatPr defaultColWidth="11" defaultRowHeight="15.75"/>
  <cols>
    <col min="1" max="1" width="7.33203125" style="89" customWidth="1"/>
    <col min="2" max="2" width="68.88671875" style="333" customWidth="1"/>
    <col min="3" max="3" width="7.33203125" style="333" customWidth="1"/>
    <col min="4" max="4" width="46" style="333" customWidth="1"/>
    <col min="5" max="5" width="4.109375" style="89" customWidth="1"/>
    <col min="6" max="6" width="137.44140625" style="100" customWidth="1"/>
    <col min="7" max="43" width="11" style="85"/>
    <col min="44" max="16384" width="11" style="89"/>
  </cols>
  <sheetData>
    <row r="1" spans="1:43" s="85" customFormat="1">
      <c r="B1" s="305"/>
      <c r="C1" s="305"/>
      <c r="D1" s="305"/>
      <c r="F1" s="86"/>
    </row>
    <row r="2" spans="1:43" s="85" customFormat="1">
      <c r="B2" s="305"/>
      <c r="C2" s="305"/>
      <c r="D2" s="305"/>
      <c r="F2" s="86"/>
    </row>
    <row r="3" spans="1:43" s="85" customFormat="1">
      <c r="B3" s="305"/>
      <c r="C3" s="305"/>
      <c r="D3" s="305"/>
      <c r="F3" s="86"/>
    </row>
    <row r="4" spans="1:43" s="88" customFormat="1" ht="18" customHeight="1">
      <c r="A4" s="87"/>
      <c r="B4" s="306" t="s">
        <v>1330</v>
      </c>
      <c r="C4" s="307"/>
      <c r="D4" s="308" t="s">
        <v>151</v>
      </c>
      <c r="E4" s="87"/>
      <c r="F4" s="106" t="s">
        <v>142</v>
      </c>
    </row>
    <row r="5" spans="1:43">
      <c r="A5" s="85"/>
      <c r="B5" s="305"/>
      <c r="C5" s="305"/>
      <c r="D5" s="305"/>
      <c r="E5" s="85"/>
      <c r="F5" s="86"/>
    </row>
    <row r="6" spans="1:43" s="93" customFormat="1" ht="21.95" customHeight="1">
      <c r="A6" s="90"/>
      <c r="B6" s="110" t="s">
        <v>1297</v>
      </c>
      <c r="C6" s="309"/>
      <c r="D6" s="310" t="s">
        <v>158</v>
      </c>
      <c r="E6" s="90"/>
      <c r="F6" s="92"/>
      <c r="G6" s="90"/>
      <c r="H6" s="90"/>
      <c r="I6" s="90"/>
      <c r="J6" s="90"/>
      <c r="K6" s="90"/>
      <c r="L6" s="90"/>
      <c r="M6" s="90"/>
      <c r="N6" s="90"/>
      <c r="O6" s="90"/>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row>
    <row r="7" spans="1:43">
      <c r="A7" s="85"/>
      <c r="B7" s="305"/>
      <c r="C7" s="305"/>
      <c r="D7" s="305"/>
      <c r="E7" s="85"/>
      <c r="F7" s="86"/>
    </row>
    <row r="8" spans="1:43">
      <c r="A8" s="85"/>
      <c r="B8" s="311" t="s">
        <v>1151</v>
      </c>
      <c r="C8" s="305"/>
      <c r="D8" s="305"/>
      <c r="E8" s="85"/>
      <c r="F8" s="86"/>
    </row>
    <row r="9" spans="1:43">
      <c r="A9" s="85"/>
      <c r="B9" s="305"/>
      <c r="C9" s="305"/>
      <c r="D9" s="305"/>
      <c r="E9" s="85"/>
      <c r="F9" s="86"/>
    </row>
    <row r="10" spans="1:43">
      <c r="A10" s="85"/>
      <c r="B10" s="312" t="s">
        <v>1145</v>
      </c>
      <c r="C10" s="305"/>
      <c r="D10" s="313">
        <f>SUMIF('ICB pop'!$B:$B,'A. Community violence'!D6,'ICB pop'!$C:$C)</f>
        <v>56550138</v>
      </c>
      <c r="E10" s="85"/>
      <c r="F10" s="111" t="s">
        <v>1337</v>
      </c>
    </row>
    <row r="11" spans="1:43">
      <c r="A11" s="85"/>
      <c r="B11" s="314"/>
      <c r="C11" s="305"/>
      <c r="D11" s="315"/>
      <c r="E11" s="85"/>
      <c r="F11" s="94"/>
    </row>
    <row r="12" spans="1:43">
      <c r="A12" s="85"/>
      <c r="B12" s="316" t="s">
        <v>1334</v>
      </c>
      <c r="C12" s="305"/>
      <c r="D12" s="313">
        <f>SUMIF('ICB summary'!$D:$D,'A. Community violence'!D6,'ICB summary'!$V:$V)</f>
        <v>664</v>
      </c>
      <c r="E12" s="85"/>
      <c r="F12" s="112" t="s">
        <v>1349</v>
      </c>
    </row>
    <row r="13" spans="1:43">
      <c r="A13" s="85"/>
      <c r="B13" s="314"/>
      <c r="C13" s="305"/>
      <c r="D13" s="315"/>
      <c r="E13" s="85"/>
      <c r="F13" s="94"/>
    </row>
    <row r="14" spans="1:43">
      <c r="A14" s="85"/>
      <c r="B14" s="316" t="s">
        <v>0</v>
      </c>
      <c r="C14" s="305"/>
      <c r="D14" s="317">
        <f>SUMIF('ICB summary'!$D:$D,'A. Community violence'!D6,'ICB summary'!$T:$T)</f>
        <v>527979</v>
      </c>
      <c r="E14" s="85"/>
      <c r="F14" s="112" t="s">
        <v>1349</v>
      </c>
    </row>
    <row r="15" spans="1:43">
      <c r="A15" s="85"/>
      <c r="B15" s="314"/>
      <c r="C15" s="305"/>
      <c r="D15" s="318"/>
      <c r="E15" s="85"/>
      <c r="F15" s="95"/>
    </row>
    <row r="16" spans="1:43">
      <c r="A16" s="85"/>
      <c r="B16" s="316" t="s">
        <v>1</v>
      </c>
      <c r="C16" s="305"/>
      <c r="D16" s="317">
        <f>SUMIF('ICB summary'!$D:$D,'A. Community violence'!D6,'ICB summary'!$U:$U)</f>
        <v>757209.99999999988</v>
      </c>
      <c r="E16" s="85"/>
      <c r="F16" s="112" t="s">
        <v>1349</v>
      </c>
    </row>
    <row r="17" spans="1:6">
      <c r="A17" s="85"/>
      <c r="B17" s="314"/>
      <c r="C17" s="305"/>
      <c r="D17" s="318"/>
      <c r="E17" s="85"/>
      <c r="F17" s="95"/>
    </row>
    <row r="18" spans="1:6">
      <c r="A18" s="85"/>
      <c r="B18" s="316" t="s">
        <v>2</v>
      </c>
      <c r="C18" s="305"/>
      <c r="D18" s="377">
        <f>'Medical treatment'!I20</f>
        <v>21281.116748466258</v>
      </c>
      <c r="E18" s="85"/>
      <c r="F18" s="112" t="s">
        <v>1368</v>
      </c>
    </row>
    <row r="19" spans="1:6">
      <c r="A19" s="85"/>
      <c r="B19" s="314"/>
      <c r="C19" s="305"/>
      <c r="D19" s="318"/>
      <c r="E19" s="85"/>
      <c r="F19" s="95"/>
    </row>
    <row r="20" spans="1:6">
      <c r="A20" s="85"/>
      <c r="B20" s="316" t="s">
        <v>3</v>
      </c>
      <c r="C20" s="305"/>
      <c r="D20" s="377">
        <f>SUMIF('ICB summary'!$D:$D,'A. Community violence'!D6,'ICB summary'!$R:$R)</f>
        <v>138834.53985999999</v>
      </c>
      <c r="E20" s="85"/>
      <c r="F20" s="113" t="s">
        <v>1369</v>
      </c>
    </row>
    <row r="21" spans="1:6">
      <c r="A21" s="85"/>
      <c r="B21" s="314"/>
      <c r="C21" s="305"/>
      <c r="D21" s="318"/>
      <c r="E21" s="85"/>
      <c r="F21" s="95"/>
    </row>
    <row r="22" spans="1:6">
      <c r="A22" s="85"/>
      <c r="B22" s="316" t="s">
        <v>4</v>
      </c>
      <c r="C22" s="305"/>
      <c r="D22" s="317">
        <f>SUMIF('ICB summary'!$D:$D,'A. Community violence'!D6,'ICB summary'!$X:$X)</f>
        <v>23488.88739102281</v>
      </c>
      <c r="E22" s="85"/>
      <c r="F22" s="113" t="s">
        <v>1350</v>
      </c>
    </row>
    <row r="23" spans="1:6" s="85" customFormat="1">
      <c r="B23" s="314"/>
      <c r="C23" s="305"/>
      <c r="D23" s="319"/>
      <c r="F23" s="86"/>
    </row>
    <row r="24" spans="1:6" s="85" customFormat="1">
      <c r="B24" s="305"/>
      <c r="C24" s="305"/>
      <c r="D24" s="319"/>
      <c r="F24" s="86"/>
    </row>
    <row r="25" spans="1:6">
      <c r="A25" s="85"/>
      <c r="B25" s="311" t="s">
        <v>144</v>
      </c>
      <c r="C25" s="305"/>
      <c r="D25" s="319"/>
      <c r="E25" s="85"/>
      <c r="F25" s="86"/>
    </row>
    <row r="26" spans="1:6">
      <c r="A26" s="85"/>
      <c r="B26" s="314"/>
      <c r="C26" s="305"/>
      <c r="D26" s="318"/>
      <c r="E26" s="85"/>
      <c r="F26" s="86"/>
    </row>
    <row r="27" spans="1:6">
      <c r="A27" s="85"/>
      <c r="B27" s="312" t="s">
        <v>141</v>
      </c>
      <c r="C27" s="305"/>
      <c r="D27" s="320">
        <f>'Medical treatment'!J20</f>
        <v>180832.8075</v>
      </c>
      <c r="E27" s="85"/>
      <c r="F27" s="378" t="s">
        <v>1188</v>
      </c>
    </row>
    <row r="28" spans="1:6">
      <c r="A28" s="85"/>
      <c r="B28" s="314"/>
      <c r="C28" s="305"/>
      <c r="D28" s="305"/>
      <c r="E28" s="85"/>
      <c r="F28" s="378"/>
    </row>
    <row r="29" spans="1:6">
      <c r="A29" s="85"/>
      <c r="B29" s="316" t="s">
        <v>26</v>
      </c>
      <c r="C29" s="305"/>
      <c r="D29" s="321">
        <f>(D14*'Medical treatment'!B22)+(D16*'Medical treatment'!C22)</f>
        <v>410565.30999999994</v>
      </c>
      <c r="E29" s="85"/>
      <c r="F29" s="378"/>
    </row>
    <row r="30" spans="1:6">
      <c r="A30" s="85"/>
      <c r="B30" s="314"/>
      <c r="C30" s="305"/>
      <c r="D30" s="305"/>
      <c r="E30" s="85"/>
      <c r="F30" s="378"/>
    </row>
    <row r="31" spans="1:6">
      <c r="A31" s="85"/>
      <c r="B31" s="316" t="s">
        <v>25</v>
      </c>
      <c r="C31" s="305"/>
      <c r="D31" s="321">
        <f>(D14*'Medical treatment'!B23)+(D16*'Medical treatment'!C23)</f>
        <v>171452.38999999998</v>
      </c>
      <c r="E31" s="85"/>
      <c r="F31" s="378"/>
    </row>
    <row r="32" spans="1:6">
      <c r="A32" s="85"/>
      <c r="B32" s="314"/>
      <c r="C32" s="305"/>
      <c r="D32" s="305"/>
      <c r="E32" s="85"/>
      <c r="F32" s="378"/>
    </row>
    <row r="33" spans="1:43">
      <c r="A33" s="85"/>
      <c r="B33" s="316" t="s">
        <v>27</v>
      </c>
      <c r="C33" s="305"/>
      <c r="D33" s="321">
        <f>(D14*'Medical treatment'!B24)+(D16*'Medical treatment'!C24)</f>
        <v>311432.83999999997</v>
      </c>
      <c r="E33" s="85"/>
      <c r="F33" s="378"/>
    </row>
    <row r="34" spans="1:43" s="85" customFormat="1">
      <c r="B34" s="305"/>
      <c r="C34" s="305"/>
      <c r="D34" s="305"/>
      <c r="F34" s="86"/>
    </row>
    <row r="35" spans="1:43" s="85" customFormat="1">
      <c r="B35" s="305"/>
      <c r="C35" s="305"/>
      <c r="D35" s="305"/>
      <c r="F35" s="86"/>
    </row>
    <row r="36" spans="1:43" s="93" customFormat="1" ht="18" customHeight="1">
      <c r="A36" s="87"/>
      <c r="B36" s="306" t="s">
        <v>150</v>
      </c>
      <c r="C36" s="322"/>
      <c r="D36" s="308" t="s">
        <v>151</v>
      </c>
      <c r="E36" s="96"/>
      <c r="F36" s="108" t="s">
        <v>142</v>
      </c>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row>
    <row r="37" spans="1:43">
      <c r="A37" s="85"/>
      <c r="B37" s="305"/>
      <c r="C37" s="305"/>
      <c r="D37" s="305"/>
      <c r="E37" s="85"/>
      <c r="F37" s="86"/>
    </row>
    <row r="38" spans="1:43">
      <c r="A38" s="85"/>
      <c r="B38" s="323" t="s">
        <v>28</v>
      </c>
      <c r="C38" s="305"/>
      <c r="D38" s="324">
        <v>276</v>
      </c>
      <c r="E38" s="85"/>
      <c r="F38" s="109" t="s">
        <v>1352</v>
      </c>
    </row>
    <row r="39" spans="1:43">
      <c r="A39" s="85"/>
      <c r="B39" s="305"/>
      <c r="C39" s="305"/>
      <c r="D39" s="325"/>
      <c r="E39" s="85"/>
      <c r="F39" s="86"/>
    </row>
    <row r="40" spans="1:43">
      <c r="A40" s="85"/>
      <c r="B40" s="323" t="s">
        <v>3</v>
      </c>
      <c r="C40" s="305"/>
      <c r="D40" s="324">
        <v>242</v>
      </c>
      <c r="E40" s="85"/>
      <c r="F40" s="109" t="s">
        <v>1351</v>
      </c>
    </row>
    <row r="41" spans="1:43">
      <c r="A41" s="85"/>
      <c r="B41" s="305"/>
      <c r="C41" s="305"/>
      <c r="D41" s="325"/>
      <c r="E41" s="85"/>
      <c r="F41" s="86"/>
    </row>
    <row r="42" spans="1:43">
      <c r="A42" s="85"/>
      <c r="B42" s="323" t="s">
        <v>29</v>
      </c>
      <c r="C42" s="305"/>
      <c r="D42" s="326">
        <v>801</v>
      </c>
      <c r="E42" s="85"/>
      <c r="F42" s="109" t="s">
        <v>159</v>
      </c>
    </row>
    <row r="43" spans="1:43">
      <c r="A43" s="85"/>
      <c r="B43" s="305"/>
      <c r="C43" s="305"/>
      <c r="D43" s="325"/>
      <c r="E43" s="85"/>
      <c r="F43" s="86"/>
    </row>
    <row r="44" spans="1:43">
      <c r="A44" s="85"/>
      <c r="B44" s="323" t="s">
        <v>30</v>
      </c>
      <c r="C44" s="305"/>
      <c r="D44" s="324">
        <v>54</v>
      </c>
      <c r="E44" s="85"/>
      <c r="F44" s="109" t="s">
        <v>1353</v>
      </c>
    </row>
    <row r="45" spans="1:43">
      <c r="A45" s="85"/>
      <c r="B45" s="305"/>
      <c r="C45" s="305"/>
      <c r="D45" s="325"/>
      <c r="E45" s="85"/>
      <c r="F45" s="86"/>
    </row>
    <row r="46" spans="1:43">
      <c r="A46" s="85"/>
      <c r="B46" s="323" t="s">
        <v>31</v>
      </c>
      <c r="C46" s="305"/>
      <c r="D46" s="324">
        <f>32*3</f>
        <v>96</v>
      </c>
      <c r="E46" s="85"/>
      <c r="F46" s="109" t="s">
        <v>1354</v>
      </c>
    </row>
    <row r="47" spans="1:43">
      <c r="A47" s="85"/>
      <c r="B47" s="305"/>
      <c r="C47" s="305"/>
      <c r="D47" s="305"/>
      <c r="E47" s="85"/>
      <c r="F47" s="86"/>
    </row>
    <row r="48" spans="1:43">
      <c r="A48" s="85"/>
      <c r="B48" s="305"/>
      <c r="C48" s="305"/>
      <c r="D48" s="305"/>
      <c r="E48" s="85"/>
      <c r="F48" s="86"/>
    </row>
    <row r="49" spans="1:43" s="93" customFormat="1" ht="18" customHeight="1">
      <c r="A49" s="87"/>
      <c r="B49" s="306" t="s">
        <v>153</v>
      </c>
      <c r="C49" s="307"/>
      <c r="D49" s="308" t="s">
        <v>151</v>
      </c>
      <c r="E49" s="97"/>
      <c r="F49" s="107" t="s">
        <v>142</v>
      </c>
      <c r="G49" s="90"/>
      <c r="H49" s="90"/>
      <c r="I49" s="90"/>
      <c r="J49" s="90"/>
      <c r="K49" s="90"/>
      <c r="L49" s="90"/>
      <c r="M49" s="90"/>
      <c r="N49" s="90"/>
      <c r="O49" s="90"/>
      <c r="P49" s="90"/>
      <c r="Q49" s="90"/>
      <c r="R49" s="90"/>
      <c r="S49" s="90"/>
      <c r="T49" s="90"/>
      <c r="U49" s="90"/>
      <c r="V49" s="90"/>
      <c r="W49" s="90"/>
      <c r="X49" s="90"/>
      <c r="Y49" s="90"/>
      <c r="Z49" s="90"/>
      <c r="AA49" s="90"/>
      <c r="AB49" s="90"/>
      <c r="AC49" s="90"/>
      <c r="AD49" s="90"/>
      <c r="AE49" s="90"/>
      <c r="AF49" s="90"/>
      <c r="AG49" s="90"/>
      <c r="AH49" s="90"/>
      <c r="AI49" s="90"/>
      <c r="AJ49" s="90"/>
      <c r="AK49" s="90"/>
      <c r="AL49" s="90"/>
      <c r="AM49" s="90"/>
      <c r="AN49" s="90"/>
      <c r="AO49" s="90"/>
      <c r="AP49" s="90"/>
      <c r="AQ49" s="90"/>
    </row>
    <row r="50" spans="1:43" s="85" customFormat="1">
      <c r="B50" s="305"/>
      <c r="C50" s="305"/>
      <c r="D50" s="305"/>
      <c r="F50" s="86"/>
    </row>
    <row r="51" spans="1:43" s="85" customFormat="1">
      <c r="B51" s="323" t="s">
        <v>32</v>
      </c>
      <c r="C51" s="305"/>
      <c r="D51" s="327">
        <f>D59 + D53 + D55+D57</f>
        <v>220542623.56225783</v>
      </c>
      <c r="F51" s="99"/>
    </row>
    <row r="52" spans="1:43" s="85" customFormat="1">
      <c r="B52" s="305"/>
      <c r="C52" s="305"/>
      <c r="D52" s="305"/>
      <c r="F52" s="99"/>
    </row>
    <row r="53" spans="1:43" s="85" customFormat="1">
      <c r="B53" s="328" t="s">
        <v>22</v>
      </c>
      <c r="C53" s="329"/>
      <c r="D53" s="327">
        <f>D38*D18</f>
        <v>5873588.2225766871</v>
      </c>
      <c r="F53" s="99"/>
    </row>
    <row r="54" spans="1:43" s="85" customFormat="1">
      <c r="B54" s="329"/>
      <c r="C54" s="329"/>
      <c r="D54" s="305"/>
      <c r="F54" s="99"/>
    </row>
    <row r="55" spans="1:43" s="85" customFormat="1">
      <c r="B55" s="328" t="s">
        <v>33</v>
      </c>
      <c r="C55" s="329"/>
      <c r="D55" s="327">
        <f>D40*D20</f>
        <v>33597958.646119997</v>
      </c>
      <c r="F55" s="99"/>
    </row>
    <row r="56" spans="1:43" s="85" customFormat="1">
      <c r="B56" s="329"/>
      <c r="C56" s="329"/>
      <c r="D56" s="305"/>
      <c r="F56" s="99"/>
    </row>
    <row r="57" spans="1:43" s="85" customFormat="1">
      <c r="B57" s="328" t="s">
        <v>34</v>
      </c>
      <c r="C57" s="329"/>
      <c r="D57" s="327">
        <f>D42*D22</f>
        <v>18814598.800209273</v>
      </c>
      <c r="F57" s="99"/>
    </row>
    <row r="58" spans="1:43" s="85" customFormat="1">
      <c r="B58" s="329"/>
      <c r="C58" s="329"/>
      <c r="D58" s="305"/>
      <c r="F58" s="99"/>
    </row>
    <row r="59" spans="1:43" s="85" customFormat="1">
      <c r="B59" s="328" t="s">
        <v>23</v>
      </c>
      <c r="C59" s="329"/>
      <c r="D59" s="327">
        <f>('Medical treatment'!M20)</f>
        <v>162256477.89335188</v>
      </c>
      <c r="F59" s="99"/>
    </row>
    <row r="60" spans="1:43" s="85" customFormat="1">
      <c r="B60" s="305"/>
      <c r="C60" s="305"/>
      <c r="D60" s="305"/>
      <c r="F60" s="99"/>
    </row>
    <row r="61" spans="1:43" s="85" customFormat="1">
      <c r="B61" s="323" t="s">
        <v>35</v>
      </c>
      <c r="C61" s="305"/>
      <c r="D61" s="327">
        <f>'Medical treatment'!M22+'Medical treatment'!M23+'Medical treatment'!M24</f>
        <v>649943968.67999995</v>
      </c>
      <c r="F61" s="99"/>
    </row>
    <row r="62" spans="1:43" s="85" customFormat="1">
      <c r="B62" s="305"/>
      <c r="C62" s="305"/>
      <c r="D62" s="330"/>
      <c r="F62" s="99"/>
    </row>
    <row r="63" spans="1:43" s="85" customFormat="1">
      <c r="B63" s="328" t="s">
        <v>146</v>
      </c>
      <c r="C63" s="331"/>
      <c r="D63" s="332">
        <f>'Medical treatment'!M22</f>
        <v>44341053.479999997</v>
      </c>
      <c r="F63" s="99"/>
    </row>
    <row r="64" spans="1:43" s="85" customFormat="1">
      <c r="B64" s="305"/>
      <c r="C64" s="305"/>
      <c r="D64" s="330"/>
      <c r="F64" s="99"/>
    </row>
    <row r="65" spans="2:6" s="85" customFormat="1">
      <c r="B65" s="328" t="s">
        <v>147</v>
      </c>
      <c r="C65" s="305"/>
      <c r="D65" s="327">
        <f>'Medical treatment'!M23</f>
        <v>185168581.19999999</v>
      </c>
      <c r="F65" s="99"/>
    </row>
    <row r="66" spans="2:6" s="85" customFormat="1">
      <c r="B66" s="305"/>
      <c r="C66" s="305"/>
      <c r="D66" s="330"/>
      <c r="F66" s="99"/>
    </row>
    <row r="67" spans="2:6" s="85" customFormat="1">
      <c r="B67" s="328" t="s">
        <v>148</v>
      </c>
      <c r="C67" s="305"/>
      <c r="D67" s="327">
        <f>'Medical treatment'!M24</f>
        <v>420434333.99999994</v>
      </c>
      <c r="F67" s="99"/>
    </row>
    <row r="68" spans="2:6" s="85" customFormat="1">
      <c r="B68" s="305"/>
      <c r="C68" s="305"/>
      <c r="D68" s="305"/>
      <c r="F68" s="99"/>
    </row>
    <row r="69" spans="2:6" s="85" customFormat="1">
      <c r="B69" s="323" t="s">
        <v>36</v>
      </c>
      <c r="C69" s="305"/>
      <c r="D69" s="327">
        <f>D46*D14</f>
        <v>50685984</v>
      </c>
      <c r="F69" s="99"/>
    </row>
    <row r="70" spans="2:6" s="85" customFormat="1">
      <c r="B70" s="305"/>
      <c r="C70" s="305"/>
      <c r="D70" s="305"/>
      <c r="F70" s="99"/>
    </row>
    <row r="71" spans="2:6" s="85" customFormat="1">
      <c r="B71" s="148" t="s">
        <v>37</v>
      </c>
      <c r="C71" s="305"/>
      <c r="D71" s="149">
        <f>D51+D61+D69</f>
        <v>921172576.24225783</v>
      </c>
      <c r="F71" s="99"/>
    </row>
    <row r="72" spans="2:6" s="85" customFormat="1">
      <c r="B72" s="305"/>
      <c r="C72" s="305"/>
      <c r="D72" s="305"/>
      <c r="F72" s="86"/>
    </row>
    <row r="73" spans="2:6" s="85" customFormat="1">
      <c r="B73" s="305"/>
      <c r="C73" s="305"/>
      <c r="D73" s="305"/>
      <c r="F73" s="86"/>
    </row>
    <row r="74" spans="2:6" s="85" customFormat="1">
      <c r="B74" s="305"/>
      <c r="C74" s="305"/>
      <c r="D74" s="305"/>
      <c r="F74" s="86"/>
    </row>
    <row r="75" spans="2:6" s="85" customFormat="1">
      <c r="B75" s="305"/>
      <c r="C75" s="305"/>
      <c r="D75" s="305"/>
      <c r="F75" s="86"/>
    </row>
    <row r="76" spans="2:6" s="85" customFormat="1">
      <c r="B76" s="305"/>
      <c r="C76" s="305"/>
      <c r="D76" s="305"/>
      <c r="F76" s="86"/>
    </row>
    <row r="77" spans="2:6" s="85" customFormat="1">
      <c r="B77" s="305"/>
      <c r="C77" s="305"/>
      <c r="D77" s="305"/>
      <c r="F77" s="86"/>
    </row>
    <row r="78" spans="2:6" s="85" customFormat="1">
      <c r="B78" s="305"/>
      <c r="C78" s="305"/>
      <c r="D78" s="305"/>
      <c r="F78" s="86"/>
    </row>
    <row r="79" spans="2:6" s="85" customFormat="1">
      <c r="B79" s="305"/>
      <c r="C79" s="305"/>
      <c r="D79" s="305"/>
      <c r="F79" s="86"/>
    </row>
    <row r="80" spans="2:6" s="85" customFormat="1">
      <c r="B80" s="305"/>
      <c r="C80" s="305"/>
      <c r="D80" s="305"/>
      <c r="F80" s="86"/>
    </row>
    <row r="81" spans="2:6" s="85" customFormat="1">
      <c r="B81" s="305"/>
      <c r="C81" s="305"/>
      <c r="D81" s="305"/>
      <c r="F81" s="86"/>
    </row>
    <row r="82" spans="2:6" s="85" customFormat="1">
      <c r="B82" s="305"/>
      <c r="C82" s="305"/>
      <c r="D82" s="305"/>
      <c r="F82" s="86"/>
    </row>
    <row r="83" spans="2:6" s="85" customFormat="1">
      <c r="B83" s="305"/>
      <c r="C83" s="305"/>
      <c r="D83" s="305"/>
      <c r="F83" s="86"/>
    </row>
    <row r="84" spans="2:6" s="85" customFormat="1">
      <c r="B84" s="305"/>
      <c r="C84" s="305"/>
      <c r="D84" s="305"/>
      <c r="F84" s="86"/>
    </row>
    <row r="85" spans="2:6" s="85" customFormat="1">
      <c r="B85" s="305"/>
      <c r="C85" s="305"/>
      <c r="D85" s="305"/>
      <c r="F85" s="86"/>
    </row>
    <row r="86" spans="2:6" s="85" customFormat="1">
      <c r="B86" s="305"/>
      <c r="C86" s="305"/>
      <c r="D86" s="305"/>
      <c r="F86" s="86"/>
    </row>
    <row r="87" spans="2:6" s="85" customFormat="1">
      <c r="B87" s="305"/>
      <c r="C87" s="305"/>
      <c r="D87" s="305"/>
      <c r="F87" s="86"/>
    </row>
    <row r="88" spans="2:6" s="85" customFormat="1">
      <c r="B88" s="305"/>
      <c r="C88" s="305"/>
      <c r="D88" s="305"/>
      <c r="F88" s="86"/>
    </row>
    <row r="89" spans="2:6" s="85" customFormat="1">
      <c r="B89" s="305"/>
      <c r="C89" s="305"/>
      <c r="D89" s="305"/>
      <c r="F89" s="86"/>
    </row>
    <row r="90" spans="2:6" s="85" customFormat="1">
      <c r="B90" s="305"/>
      <c r="C90" s="305"/>
      <c r="D90" s="305"/>
      <c r="F90" s="86"/>
    </row>
    <row r="91" spans="2:6" s="85" customFormat="1">
      <c r="B91" s="305"/>
      <c r="C91" s="305"/>
      <c r="D91" s="305"/>
      <c r="F91" s="86"/>
    </row>
    <row r="92" spans="2:6" s="85" customFormat="1">
      <c r="B92" s="305"/>
      <c r="C92" s="305"/>
      <c r="D92" s="305"/>
      <c r="F92" s="86"/>
    </row>
    <row r="93" spans="2:6" s="85" customFormat="1">
      <c r="B93" s="305"/>
      <c r="C93" s="305"/>
      <c r="D93" s="305"/>
      <c r="F93" s="86"/>
    </row>
    <row r="94" spans="2:6" s="85" customFormat="1">
      <c r="B94" s="305"/>
      <c r="C94" s="305"/>
      <c r="D94" s="305"/>
      <c r="F94" s="86"/>
    </row>
    <row r="95" spans="2:6" s="85" customFormat="1">
      <c r="B95" s="305"/>
      <c r="C95" s="305"/>
      <c r="D95" s="305"/>
      <c r="F95" s="86"/>
    </row>
    <row r="96" spans="2:6" s="85" customFormat="1">
      <c r="B96" s="305"/>
      <c r="C96" s="305"/>
      <c r="D96" s="305"/>
      <c r="F96" s="86"/>
    </row>
    <row r="97" spans="2:6" s="85" customFormat="1">
      <c r="B97" s="305"/>
      <c r="C97" s="305"/>
      <c r="D97" s="305"/>
      <c r="F97" s="86"/>
    </row>
    <row r="98" spans="2:6" s="85" customFormat="1">
      <c r="B98" s="305"/>
      <c r="C98" s="305"/>
      <c r="D98" s="305"/>
      <c r="F98" s="86"/>
    </row>
    <row r="99" spans="2:6" s="85" customFormat="1">
      <c r="B99" s="305"/>
      <c r="C99" s="305"/>
      <c r="D99" s="305"/>
      <c r="F99" s="86"/>
    </row>
    <row r="100" spans="2:6" s="85" customFormat="1">
      <c r="B100" s="305"/>
      <c r="C100" s="305"/>
      <c r="D100" s="305"/>
      <c r="F100" s="86"/>
    </row>
    <row r="101" spans="2:6" s="85" customFormat="1">
      <c r="B101" s="305"/>
      <c r="C101" s="305"/>
      <c r="D101" s="305"/>
      <c r="F101" s="86"/>
    </row>
    <row r="102" spans="2:6" s="85" customFormat="1">
      <c r="B102" s="305"/>
      <c r="C102" s="305"/>
      <c r="D102" s="305"/>
      <c r="F102" s="86"/>
    </row>
    <row r="103" spans="2:6" s="85" customFormat="1">
      <c r="B103" s="305"/>
      <c r="C103" s="305"/>
      <c r="D103" s="305"/>
      <c r="F103" s="86"/>
    </row>
    <row r="104" spans="2:6" s="85" customFormat="1">
      <c r="B104" s="305"/>
      <c r="C104" s="305"/>
      <c r="D104" s="305"/>
      <c r="F104" s="86"/>
    </row>
    <row r="105" spans="2:6" s="85" customFormat="1">
      <c r="B105" s="305"/>
      <c r="C105" s="305"/>
      <c r="D105" s="305"/>
      <c r="F105" s="86"/>
    </row>
    <row r="106" spans="2:6" s="85" customFormat="1">
      <c r="B106" s="305"/>
      <c r="C106" s="305"/>
      <c r="D106" s="305"/>
      <c r="F106" s="86"/>
    </row>
    <row r="107" spans="2:6" s="85" customFormat="1">
      <c r="B107" s="305"/>
      <c r="C107" s="305"/>
      <c r="D107" s="305"/>
      <c r="F107" s="86"/>
    </row>
    <row r="108" spans="2:6" s="85" customFormat="1">
      <c r="B108" s="305"/>
      <c r="C108" s="305"/>
      <c r="D108" s="305"/>
      <c r="F108" s="86"/>
    </row>
    <row r="109" spans="2:6" s="85" customFormat="1">
      <c r="B109" s="305"/>
      <c r="C109" s="305"/>
      <c r="D109" s="305"/>
      <c r="F109" s="86"/>
    </row>
    <row r="110" spans="2:6" s="85" customFormat="1">
      <c r="B110" s="305"/>
      <c r="C110" s="305"/>
      <c r="D110" s="305"/>
      <c r="F110" s="86"/>
    </row>
    <row r="111" spans="2:6" s="85" customFormat="1">
      <c r="B111" s="305"/>
      <c r="C111" s="305"/>
      <c r="D111" s="305"/>
      <c r="F111" s="86"/>
    </row>
    <row r="112" spans="2:6" s="85" customFormat="1">
      <c r="B112" s="305"/>
      <c r="C112" s="305"/>
      <c r="D112" s="305"/>
      <c r="F112" s="86"/>
    </row>
    <row r="113" spans="2:6" s="85" customFormat="1">
      <c r="B113" s="305"/>
      <c r="C113" s="305"/>
      <c r="D113" s="305"/>
      <c r="F113" s="86"/>
    </row>
    <row r="114" spans="2:6" s="85" customFormat="1">
      <c r="B114" s="305"/>
      <c r="C114" s="305"/>
      <c r="D114" s="305"/>
      <c r="F114" s="86"/>
    </row>
    <row r="115" spans="2:6" s="85" customFormat="1">
      <c r="B115" s="305"/>
      <c r="C115" s="305"/>
      <c r="D115" s="305"/>
      <c r="F115" s="86"/>
    </row>
    <row r="116" spans="2:6" s="85" customFormat="1">
      <c r="B116" s="305"/>
      <c r="C116" s="305"/>
      <c r="D116" s="305"/>
      <c r="F116" s="86"/>
    </row>
    <row r="117" spans="2:6" s="85" customFormat="1">
      <c r="B117" s="305"/>
      <c r="C117" s="305"/>
      <c r="D117" s="305"/>
      <c r="F117" s="86"/>
    </row>
    <row r="118" spans="2:6" s="85" customFormat="1">
      <c r="B118" s="305"/>
      <c r="C118" s="305"/>
      <c r="D118" s="305"/>
      <c r="F118" s="86"/>
    </row>
    <row r="119" spans="2:6" s="85" customFormat="1">
      <c r="B119" s="305"/>
      <c r="C119" s="305"/>
      <c r="D119" s="305"/>
      <c r="F119" s="86"/>
    </row>
    <row r="120" spans="2:6" s="85" customFormat="1">
      <c r="B120" s="305"/>
      <c r="C120" s="305"/>
      <c r="D120" s="305"/>
      <c r="F120" s="86"/>
    </row>
    <row r="121" spans="2:6" s="85" customFormat="1">
      <c r="B121" s="305"/>
      <c r="C121" s="305"/>
      <c r="D121" s="305"/>
      <c r="F121" s="86"/>
    </row>
    <row r="122" spans="2:6" s="85" customFormat="1">
      <c r="B122" s="305"/>
      <c r="C122" s="305"/>
      <c r="D122" s="305"/>
      <c r="F122" s="86"/>
    </row>
    <row r="123" spans="2:6" s="85" customFormat="1">
      <c r="B123" s="305"/>
      <c r="C123" s="305"/>
      <c r="D123" s="305"/>
      <c r="F123" s="86"/>
    </row>
    <row r="124" spans="2:6" s="85" customFormat="1">
      <c r="B124" s="305"/>
      <c r="C124" s="305"/>
      <c r="D124" s="305"/>
      <c r="F124" s="86"/>
    </row>
    <row r="125" spans="2:6" s="85" customFormat="1">
      <c r="B125" s="305"/>
      <c r="C125" s="305"/>
      <c r="D125" s="305"/>
      <c r="F125" s="86"/>
    </row>
    <row r="126" spans="2:6" s="85" customFormat="1">
      <c r="B126" s="305"/>
      <c r="C126" s="305"/>
      <c r="D126" s="305"/>
      <c r="F126" s="86"/>
    </row>
    <row r="127" spans="2:6" s="85" customFormat="1">
      <c r="B127" s="305"/>
      <c r="C127" s="305"/>
      <c r="D127" s="305"/>
      <c r="F127" s="86"/>
    </row>
    <row r="128" spans="2:6" s="85" customFormat="1">
      <c r="B128" s="305"/>
      <c r="C128" s="305"/>
      <c r="D128" s="305"/>
      <c r="F128" s="86"/>
    </row>
    <row r="129" spans="2:6" s="85" customFormat="1">
      <c r="B129" s="305"/>
      <c r="C129" s="305"/>
      <c r="D129" s="305"/>
      <c r="F129" s="86"/>
    </row>
    <row r="130" spans="2:6" s="85" customFormat="1">
      <c r="B130" s="305"/>
      <c r="C130" s="305"/>
      <c r="D130" s="305"/>
      <c r="F130" s="86"/>
    </row>
    <row r="131" spans="2:6" s="85" customFormat="1">
      <c r="B131" s="305"/>
      <c r="C131" s="305"/>
      <c r="D131" s="305"/>
      <c r="F131" s="86"/>
    </row>
    <row r="132" spans="2:6" s="85" customFormat="1">
      <c r="B132" s="305"/>
      <c r="C132" s="305"/>
      <c r="D132" s="305"/>
      <c r="F132" s="86"/>
    </row>
    <row r="133" spans="2:6" s="85" customFormat="1">
      <c r="B133" s="305"/>
      <c r="C133" s="305"/>
      <c r="D133" s="305"/>
      <c r="F133" s="86"/>
    </row>
    <row r="134" spans="2:6" s="85" customFormat="1">
      <c r="B134" s="305"/>
      <c r="C134" s="305"/>
      <c r="D134" s="305"/>
      <c r="F134" s="86"/>
    </row>
    <row r="135" spans="2:6" s="85" customFormat="1">
      <c r="B135" s="305"/>
      <c r="C135" s="305"/>
      <c r="D135" s="305"/>
      <c r="F135" s="86"/>
    </row>
    <row r="136" spans="2:6" s="85" customFormat="1">
      <c r="B136" s="305"/>
      <c r="C136" s="305"/>
      <c r="D136" s="305"/>
      <c r="F136" s="86"/>
    </row>
    <row r="137" spans="2:6" s="85" customFormat="1">
      <c r="B137" s="305"/>
      <c r="C137" s="305"/>
      <c r="D137" s="305"/>
      <c r="F137" s="86"/>
    </row>
    <row r="138" spans="2:6" s="85" customFormat="1">
      <c r="B138" s="305"/>
      <c r="C138" s="305"/>
      <c r="D138" s="305"/>
      <c r="F138" s="86"/>
    </row>
    <row r="139" spans="2:6" s="85" customFormat="1">
      <c r="B139" s="305"/>
      <c r="C139" s="305"/>
      <c r="D139" s="305"/>
      <c r="F139" s="86"/>
    </row>
    <row r="140" spans="2:6" s="85" customFormat="1">
      <c r="B140" s="305"/>
      <c r="C140" s="305"/>
      <c r="D140" s="305"/>
      <c r="F140" s="86"/>
    </row>
    <row r="141" spans="2:6" s="85" customFormat="1">
      <c r="B141" s="305"/>
      <c r="C141" s="305"/>
      <c r="D141" s="305"/>
      <c r="F141" s="86"/>
    </row>
    <row r="142" spans="2:6" s="85" customFormat="1">
      <c r="B142" s="305"/>
      <c r="C142" s="305"/>
      <c r="D142" s="305"/>
      <c r="F142" s="86"/>
    </row>
    <row r="143" spans="2:6" s="85" customFormat="1">
      <c r="B143" s="305"/>
      <c r="C143" s="305"/>
      <c r="D143" s="305"/>
      <c r="F143" s="86"/>
    </row>
    <row r="144" spans="2:6" s="85" customFormat="1">
      <c r="B144" s="305"/>
      <c r="C144" s="305"/>
      <c r="D144" s="305"/>
      <c r="F144" s="86"/>
    </row>
    <row r="145" spans="2:6" s="85" customFormat="1">
      <c r="B145" s="305"/>
      <c r="C145" s="305"/>
      <c r="D145" s="305"/>
      <c r="F145" s="86"/>
    </row>
    <row r="146" spans="2:6" s="85" customFormat="1">
      <c r="B146" s="305"/>
      <c r="C146" s="305"/>
      <c r="D146" s="305"/>
      <c r="F146" s="86"/>
    </row>
    <row r="147" spans="2:6" s="85" customFormat="1">
      <c r="B147" s="305"/>
      <c r="C147" s="305"/>
      <c r="D147" s="305"/>
      <c r="F147" s="86"/>
    </row>
    <row r="148" spans="2:6" s="85" customFormat="1">
      <c r="B148" s="305"/>
      <c r="C148" s="305"/>
      <c r="D148" s="305"/>
      <c r="F148" s="86"/>
    </row>
    <row r="149" spans="2:6" s="85" customFormat="1">
      <c r="B149" s="305"/>
      <c r="C149" s="305"/>
      <c r="D149" s="305"/>
      <c r="F149" s="86"/>
    </row>
    <row r="150" spans="2:6" s="85" customFormat="1">
      <c r="B150" s="305"/>
      <c r="C150" s="305"/>
      <c r="D150" s="305"/>
      <c r="F150" s="86"/>
    </row>
    <row r="151" spans="2:6" s="85" customFormat="1">
      <c r="B151" s="305"/>
      <c r="C151" s="305"/>
      <c r="D151" s="305"/>
      <c r="F151" s="86"/>
    </row>
    <row r="152" spans="2:6" s="85" customFormat="1">
      <c r="B152" s="305"/>
      <c r="C152" s="305"/>
      <c r="D152" s="305"/>
      <c r="F152" s="86"/>
    </row>
    <row r="153" spans="2:6" s="85" customFormat="1">
      <c r="B153" s="305"/>
      <c r="C153" s="305"/>
      <c r="D153" s="305"/>
      <c r="F153" s="86"/>
    </row>
    <row r="154" spans="2:6" s="85" customFormat="1">
      <c r="B154" s="305"/>
      <c r="C154" s="305"/>
      <c r="D154" s="305"/>
      <c r="F154" s="86"/>
    </row>
    <row r="155" spans="2:6" s="85" customFormat="1">
      <c r="B155" s="305"/>
      <c r="C155" s="305"/>
      <c r="D155" s="305"/>
      <c r="F155" s="86"/>
    </row>
    <row r="156" spans="2:6" s="85" customFormat="1">
      <c r="B156" s="305"/>
      <c r="C156" s="305"/>
      <c r="D156" s="305"/>
      <c r="F156" s="86"/>
    </row>
    <row r="157" spans="2:6" s="85" customFormat="1">
      <c r="B157" s="305"/>
      <c r="C157" s="305"/>
      <c r="D157" s="305"/>
      <c r="F157" s="86"/>
    </row>
    <row r="158" spans="2:6" s="85" customFormat="1">
      <c r="B158" s="305"/>
      <c r="C158" s="305"/>
      <c r="D158" s="305"/>
      <c r="F158" s="86"/>
    </row>
    <row r="159" spans="2:6" s="85" customFormat="1">
      <c r="B159" s="305"/>
      <c r="C159" s="305"/>
      <c r="D159" s="305"/>
      <c r="F159" s="86"/>
    </row>
    <row r="160" spans="2:6" s="85" customFormat="1">
      <c r="B160" s="305"/>
      <c r="C160" s="305"/>
      <c r="D160" s="305"/>
      <c r="F160" s="86"/>
    </row>
    <row r="161" spans="2:6" s="85" customFormat="1">
      <c r="B161" s="305"/>
      <c r="C161" s="305"/>
      <c r="D161" s="305"/>
      <c r="F161" s="86"/>
    </row>
    <row r="162" spans="2:6" s="85" customFormat="1">
      <c r="B162" s="305"/>
      <c r="C162" s="305"/>
      <c r="D162" s="305"/>
      <c r="F162" s="86"/>
    </row>
    <row r="163" spans="2:6" s="85" customFormat="1">
      <c r="B163" s="305"/>
      <c r="C163" s="305"/>
      <c r="D163" s="305"/>
      <c r="F163" s="86"/>
    </row>
    <row r="164" spans="2:6" s="85" customFormat="1">
      <c r="B164" s="305"/>
      <c r="C164" s="305"/>
      <c r="D164" s="305"/>
      <c r="F164" s="86"/>
    </row>
    <row r="165" spans="2:6" s="85" customFormat="1">
      <c r="B165" s="305"/>
      <c r="C165" s="305"/>
      <c r="D165" s="305"/>
      <c r="F165" s="86"/>
    </row>
    <row r="166" spans="2:6" s="85" customFormat="1">
      <c r="B166" s="305"/>
      <c r="C166" s="305"/>
      <c r="D166" s="305"/>
      <c r="F166" s="86"/>
    </row>
    <row r="167" spans="2:6" s="85" customFormat="1">
      <c r="B167" s="305"/>
      <c r="C167" s="305"/>
      <c r="D167" s="305"/>
      <c r="F167" s="86"/>
    </row>
    <row r="168" spans="2:6" s="85" customFormat="1">
      <c r="B168" s="305"/>
      <c r="C168" s="305"/>
      <c r="D168" s="305"/>
      <c r="F168" s="86"/>
    </row>
    <row r="169" spans="2:6" s="85" customFormat="1">
      <c r="B169" s="305"/>
      <c r="C169" s="305"/>
      <c r="D169" s="305"/>
      <c r="F169" s="86"/>
    </row>
    <row r="170" spans="2:6" s="85" customFormat="1">
      <c r="B170" s="305"/>
      <c r="C170" s="305"/>
      <c r="D170" s="305"/>
      <c r="F170" s="86"/>
    </row>
    <row r="171" spans="2:6" s="85" customFormat="1">
      <c r="B171" s="305"/>
      <c r="C171" s="305"/>
      <c r="D171" s="305"/>
      <c r="F171" s="86"/>
    </row>
    <row r="172" spans="2:6" s="85" customFormat="1">
      <c r="B172" s="305"/>
      <c r="C172" s="305"/>
      <c r="D172" s="305"/>
      <c r="F172" s="86"/>
    </row>
    <row r="173" spans="2:6" s="85" customFormat="1">
      <c r="B173" s="305"/>
      <c r="C173" s="305"/>
      <c r="D173" s="305"/>
      <c r="F173" s="86"/>
    </row>
    <row r="174" spans="2:6" s="85" customFormat="1">
      <c r="B174" s="305"/>
      <c r="C174" s="305"/>
      <c r="D174" s="305"/>
      <c r="F174" s="86"/>
    </row>
    <row r="175" spans="2:6" s="85" customFormat="1">
      <c r="B175" s="305"/>
      <c r="C175" s="305"/>
      <c r="D175" s="305"/>
      <c r="F175" s="86"/>
    </row>
    <row r="176" spans="2:6" s="85" customFormat="1">
      <c r="B176" s="305"/>
      <c r="C176" s="305"/>
      <c r="D176" s="305"/>
      <c r="F176" s="86"/>
    </row>
    <row r="177" spans="2:6" s="85" customFormat="1">
      <c r="B177" s="305"/>
      <c r="C177" s="305"/>
      <c r="D177" s="305"/>
      <c r="F177" s="86"/>
    </row>
    <row r="178" spans="2:6" s="85" customFormat="1">
      <c r="B178" s="305"/>
      <c r="C178" s="305"/>
      <c r="D178" s="305"/>
      <c r="F178" s="86"/>
    </row>
    <row r="179" spans="2:6" s="85" customFormat="1">
      <c r="B179" s="305"/>
      <c r="C179" s="305"/>
      <c r="D179" s="305"/>
      <c r="F179" s="86"/>
    </row>
    <row r="180" spans="2:6" s="85" customFormat="1">
      <c r="B180" s="305"/>
      <c r="C180" s="305"/>
      <c r="D180" s="305"/>
      <c r="F180" s="86"/>
    </row>
    <row r="181" spans="2:6" s="85" customFormat="1">
      <c r="B181" s="305"/>
      <c r="C181" s="305"/>
      <c r="D181" s="305"/>
      <c r="F181" s="86"/>
    </row>
    <row r="182" spans="2:6" s="85" customFormat="1">
      <c r="B182" s="305"/>
      <c r="C182" s="305"/>
      <c r="D182" s="305"/>
      <c r="F182" s="86"/>
    </row>
    <row r="183" spans="2:6" s="85" customFormat="1">
      <c r="B183" s="305"/>
      <c r="C183" s="305"/>
      <c r="D183" s="305"/>
      <c r="F183" s="86"/>
    </row>
    <row r="184" spans="2:6" s="85" customFormat="1">
      <c r="B184" s="305"/>
      <c r="C184" s="305"/>
      <c r="D184" s="305"/>
      <c r="F184" s="86"/>
    </row>
    <row r="185" spans="2:6" s="85" customFormat="1">
      <c r="B185" s="305"/>
      <c r="C185" s="305"/>
      <c r="D185" s="305"/>
      <c r="F185" s="86"/>
    </row>
    <row r="186" spans="2:6" s="85" customFormat="1">
      <c r="B186" s="305"/>
      <c r="C186" s="305"/>
      <c r="D186" s="305"/>
      <c r="F186" s="86"/>
    </row>
    <row r="187" spans="2:6" s="85" customFormat="1">
      <c r="B187" s="305"/>
      <c r="C187" s="305"/>
      <c r="D187" s="305"/>
      <c r="F187" s="86"/>
    </row>
    <row r="188" spans="2:6" s="85" customFormat="1">
      <c r="B188" s="305"/>
      <c r="C188" s="305"/>
      <c r="D188" s="305"/>
      <c r="F188" s="86"/>
    </row>
    <row r="189" spans="2:6" s="85" customFormat="1">
      <c r="B189" s="305"/>
      <c r="C189" s="305"/>
      <c r="D189" s="305"/>
      <c r="F189" s="86"/>
    </row>
    <row r="190" spans="2:6" s="85" customFormat="1">
      <c r="B190" s="305"/>
      <c r="C190" s="305"/>
      <c r="D190" s="305"/>
      <c r="F190" s="86"/>
    </row>
    <row r="191" spans="2:6" s="85" customFormat="1">
      <c r="B191" s="305"/>
      <c r="C191" s="305"/>
      <c r="D191" s="305"/>
      <c r="F191" s="86"/>
    </row>
    <row r="192" spans="2:6" s="85" customFormat="1">
      <c r="B192" s="305"/>
      <c r="C192" s="305"/>
      <c r="D192" s="305"/>
      <c r="F192" s="86"/>
    </row>
    <row r="193" spans="2:6" s="85" customFormat="1">
      <c r="B193" s="305"/>
      <c r="C193" s="305"/>
      <c r="D193" s="305"/>
      <c r="F193" s="86"/>
    </row>
    <row r="194" spans="2:6" s="85" customFormat="1">
      <c r="B194" s="305"/>
      <c r="C194" s="305"/>
      <c r="D194" s="305"/>
      <c r="F194" s="86"/>
    </row>
    <row r="195" spans="2:6" s="85" customFormat="1">
      <c r="B195" s="305"/>
      <c r="C195" s="305"/>
      <c r="D195" s="305"/>
      <c r="F195" s="86"/>
    </row>
    <row r="196" spans="2:6" s="85" customFormat="1">
      <c r="B196" s="305"/>
      <c r="C196" s="305"/>
      <c r="D196" s="305"/>
      <c r="F196" s="86"/>
    </row>
    <row r="197" spans="2:6" s="85" customFormat="1">
      <c r="B197" s="305"/>
      <c r="C197" s="305"/>
      <c r="D197" s="305"/>
      <c r="F197" s="86"/>
    </row>
    <row r="198" spans="2:6" s="85" customFormat="1">
      <c r="B198" s="305"/>
      <c r="C198" s="305"/>
      <c r="D198" s="305"/>
      <c r="F198" s="86"/>
    </row>
    <row r="199" spans="2:6" s="85" customFormat="1">
      <c r="B199" s="305"/>
      <c r="C199" s="305"/>
      <c r="D199" s="305"/>
      <c r="F199" s="86"/>
    </row>
    <row r="200" spans="2:6" s="85" customFormat="1">
      <c r="B200" s="305"/>
      <c r="C200" s="305"/>
      <c r="D200" s="305"/>
      <c r="F200" s="86"/>
    </row>
    <row r="201" spans="2:6" s="85" customFormat="1">
      <c r="B201" s="305"/>
      <c r="C201" s="305"/>
      <c r="D201" s="305"/>
      <c r="F201" s="86"/>
    </row>
    <row r="202" spans="2:6" s="85" customFormat="1">
      <c r="B202" s="305"/>
      <c r="C202" s="305"/>
      <c r="D202" s="305"/>
      <c r="F202" s="86"/>
    </row>
    <row r="203" spans="2:6" s="85" customFormat="1">
      <c r="B203" s="305"/>
      <c r="C203" s="305"/>
      <c r="D203" s="305"/>
      <c r="F203" s="86"/>
    </row>
    <row r="204" spans="2:6" s="85" customFormat="1">
      <c r="B204" s="305"/>
      <c r="C204" s="305"/>
      <c r="D204" s="305"/>
      <c r="F204" s="86"/>
    </row>
    <row r="205" spans="2:6" s="85" customFormat="1">
      <c r="B205" s="305"/>
      <c r="C205" s="305"/>
      <c r="D205" s="305"/>
      <c r="F205" s="86"/>
    </row>
    <row r="206" spans="2:6" s="85" customFormat="1">
      <c r="B206" s="305"/>
      <c r="C206" s="305"/>
      <c r="D206" s="305"/>
      <c r="F206" s="86"/>
    </row>
    <row r="207" spans="2:6" s="85" customFormat="1">
      <c r="B207" s="305"/>
      <c r="C207" s="305"/>
      <c r="D207" s="305"/>
      <c r="F207" s="86"/>
    </row>
    <row r="208" spans="2:6" s="85" customFormat="1">
      <c r="B208" s="305"/>
      <c r="C208" s="305"/>
      <c r="D208" s="305"/>
      <c r="F208" s="86"/>
    </row>
    <row r="209" spans="2:6" s="85" customFormat="1">
      <c r="B209" s="305"/>
      <c r="C209" s="305"/>
      <c r="D209" s="305"/>
      <c r="F209" s="86"/>
    </row>
    <row r="210" spans="2:6" s="85" customFormat="1">
      <c r="B210" s="305"/>
      <c r="C210" s="305"/>
      <c r="D210" s="305"/>
      <c r="F210" s="86"/>
    </row>
    <row r="211" spans="2:6" s="85" customFormat="1">
      <c r="B211" s="305"/>
      <c r="C211" s="305"/>
      <c r="D211" s="305"/>
      <c r="F211" s="86"/>
    </row>
    <row r="212" spans="2:6" s="85" customFormat="1">
      <c r="B212" s="305"/>
      <c r="C212" s="305"/>
      <c r="D212" s="305"/>
      <c r="F212" s="86"/>
    </row>
    <row r="213" spans="2:6" s="85" customFormat="1">
      <c r="B213" s="305"/>
      <c r="C213" s="305"/>
      <c r="D213" s="305"/>
      <c r="F213" s="86"/>
    </row>
    <row r="214" spans="2:6" s="85" customFormat="1">
      <c r="B214" s="305"/>
      <c r="C214" s="305"/>
      <c r="D214" s="305"/>
      <c r="F214" s="86"/>
    </row>
    <row r="215" spans="2:6" s="85" customFormat="1">
      <c r="B215" s="305"/>
      <c r="C215" s="305"/>
      <c r="D215" s="305"/>
      <c r="F215" s="86"/>
    </row>
    <row r="216" spans="2:6" s="85" customFormat="1">
      <c r="B216" s="305"/>
      <c r="C216" s="305"/>
      <c r="D216" s="305"/>
      <c r="F216" s="86"/>
    </row>
    <row r="217" spans="2:6" s="85" customFormat="1">
      <c r="B217" s="305"/>
      <c r="C217" s="305"/>
      <c r="D217" s="305"/>
      <c r="F217" s="86"/>
    </row>
    <row r="218" spans="2:6" s="85" customFormat="1">
      <c r="B218" s="305"/>
      <c r="C218" s="305"/>
      <c r="D218" s="305"/>
      <c r="F218" s="86"/>
    </row>
    <row r="219" spans="2:6" s="85" customFormat="1">
      <c r="B219" s="305"/>
      <c r="C219" s="305"/>
      <c r="D219" s="305"/>
      <c r="F219" s="86"/>
    </row>
    <row r="220" spans="2:6" s="85" customFormat="1">
      <c r="B220" s="305"/>
      <c r="C220" s="305"/>
      <c r="D220" s="305"/>
      <c r="F220" s="86"/>
    </row>
    <row r="221" spans="2:6" s="85" customFormat="1">
      <c r="B221" s="305"/>
      <c r="C221" s="305"/>
      <c r="D221" s="305"/>
      <c r="F221" s="86"/>
    </row>
    <row r="222" spans="2:6" s="85" customFormat="1">
      <c r="B222" s="305"/>
      <c r="C222" s="305"/>
      <c r="D222" s="305"/>
      <c r="F222" s="86"/>
    </row>
    <row r="223" spans="2:6" s="85" customFormat="1">
      <c r="B223" s="305"/>
      <c r="C223" s="305"/>
      <c r="D223" s="305"/>
      <c r="F223" s="86"/>
    </row>
    <row r="224" spans="2:6" s="85" customFormat="1">
      <c r="B224" s="305"/>
      <c r="C224" s="305"/>
      <c r="D224" s="305"/>
      <c r="F224" s="86"/>
    </row>
    <row r="225" spans="2:6" s="85" customFormat="1">
      <c r="B225" s="305"/>
      <c r="C225" s="305"/>
      <c r="D225" s="305"/>
      <c r="F225" s="86"/>
    </row>
    <row r="226" spans="2:6" s="85" customFormat="1">
      <c r="B226" s="305"/>
      <c r="C226" s="305"/>
      <c r="D226" s="305"/>
      <c r="F226" s="86"/>
    </row>
    <row r="227" spans="2:6" s="85" customFormat="1">
      <c r="B227" s="305"/>
      <c r="C227" s="305"/>
      <c r="D227" s="305"/>
      <c r="F227" s="86"/>
    </row>
    <row r="228" spans="2:6" s="85" customFormat="1">
      <c r="B228" s="305"/>
      <c r="C228" s="305"/>
      <c r="D228" s="305"/>
      <c r="F228" s="86"/>
    </row>
    <row r="229" spans="2:6" s="85" customFormat="1">
      <c r="B229" s="305"/>
      <c r="C229" s="305"/>
      <c r="D229" s="305"/>
      <c r="F229" s="86"/>
    </row>
    <row r="230" spans="2:6" s="85" customFormat="1">
      <c r="B230" s="305"/>
      <c r="C230" s="305"/>
      <c r="D230" s="305"/>
      <c r="F230" s="86"/>
    </row>
    <row r="231" spans="2:6" s="85" customFormat="1">
      <c r="B231" s="305"/>
      <c r="C231" s="305"/>
      <c r="D231" s="305"/>
      <c r="F231" s="86"/>
    </row>
    <row r="232" spans="2:6" s="85" customFormat="1">
      <c r="B232" s="305"/>
      <c r="C232" s="305"/>
      <c r="D232" s="305"/>
      <c r="F232" s="86"/>
    </row>
    <row r="233" spans="2:6" s="85" customFormat="1">
      <c r="B233" s="305"/>
      <c r="C233" s="305"/>
      <c r="D233" s="305"/>
      <c r="F233" s="86"/>
    </row>
    <row r="234" spans="2:6" s="85" customFormat="1">
      <c r="B234" s="305"/>
      <c r="C234" s="305"/>
      <c r="D234" s="305"/>
      <c r="F234" s="86"/>
    </row>
    <row r="235" spans="2:6" s="85" customFormat="1">
      <c r="B235" s="305"/>
      <c r="C235" s="305"/>
      <c r="D235" s="305"/>
      <c r="F235" s="86"/>
    </row>
    <row r="236" spans="2:6" s="85" customFormat="1">
      <c r="B236" s="305"/>
      <c r="C236" s="305"/>
      <c r="D236" s="305"/>
      <c r="F236" s="86"/>
    </row>
    <row r="237" spans="2:6" s="85" customFormat="1">
      <c r="B237" s="305"/>
      <c r="C237" s="305"/>
      <c r="D237" s="305"/>
      <c r="F237" s="86"/>
    </row>
    <row r="238" spans="2:6" s="85" customFormat="1">
      <c r="B238" s="305"/>
      <c r="C238" s="305"/>
      <c r="D238" s="305"/>
      <c r="F238" s="86"/>
    </row>
    <row r="239" spans="2:6" s="85" customFormat="1">
      <c r="B239" s="305"/>
      <c r="C239" s="305"/>
      <c r="D239" s="305"/>
      <c r="F239" s="86"/>
    </row>
    <row r="240" spans="2:6" s="85" customFormat="1">
      <c r="B240" s="305"/>
      <c r="C240" s="305"/>
      <c r="D240" s="305"/>
      <c r="F240" s="86"/>
    </row>
    <row r="241" spans="2:6" s="85" customFormat="1">
      <c r="B241" s="305"/>
      <c r="C241" s="305"/>
      <c r="D241" s="305"/>
      <c r="F241" s="86"/>
    </row>
    <row r="242" spans="2:6" s="85" customFormat="1">
      <c r="B242" s="305"/>
      <c r="C242" s="305"/>
      <c r="D242" s="305"/>
      <c r="F242" s="86"/>
    </row>
    <row r="243" spans="2:6" s="85" customFormat="1">
      <c r="B243" s="305"/>
      <c r="C243" s="305"/>
      <c r="D243" s="305"/>
      <c r="F243" s="86"/>
    </row>
    <row r="244" spans="2:6" s="85" customFormat="1">
      <c r="B244" s="305"/>
      <c r="C244" s="305"/>
      <c r="D244" s="305"/>
      <c r="F244" s="86"/>
    </row>
    <row r="245" spans="2:6" s="85" customFormat="1">
      <c r="B245" s="305"/>
      <c r="C245" s="305"/>
      <c r="D245" s="305"/>
      <c r="F245" s="86"/>
    </row>
    <row r="246" spans="2:6" s="85" customFormat="1">
      <c r="B246" s="305"/>
      <c r="C246" s="305"/>
      <c r="D246" s="305"/>
      <c r="F246" s="86"/>
    </row>
    <row r="247" spans="2:6" s="85" customFormat="1">
      <c r="B247" s="305"/>
      <c r="C247" s="305"/>
      <c r="D247" s="305"/>
      <c r="F247" s="86"/>
    </row>
    <row r="248" spans="2:6" s="85" customFormat="1">
      <c r="B248" s="305"/>
      <c r="C248" s="305"/>
      <c r="D248" s="305"/>
      <c r="F248" s="86"/>
    </row>
    <row r="249" spans="2:6" s="85" customFormat="1">
      <c r="B249" s="305"/>
      <c r="C249" s="305"/>
      <c r="D249" s="305"/>
      <c r="F249" s="86"/>
    </row>
    <row r="250" spans="2:6" s="85" customFormat="1">
      <c r="B250" s="305"/>
      <c r="C250" s="305"/>
      <c r="D250" s="305"/>
      <c r="F250" s="86"/>
    </row>
    <row r="251" spans="2:6" s="85" customFormat="1">
      <c r="B251" s="305"/>
      <c r="C251" s="305"/>
      <c r="D251" s="305"/>
      <c r="F251" s="86"/>
    </row>
    <row r="252" spans="2:6" s="85" customFormat="1">
      <c r="B252" s="305"/>
      <c r="C252" s="305"/>
      <c r="D252" s="305"/>
      <c r="F252" s="86"/>
    </row>
    <row r="253" spans="2:6" s="85" customFormat="1">
      <c r="B253" s="305"/>
      <c r="C253" s="305"/>
      <c r="D253" s="305"/>
      <c r="F253" s="86"/>
    </row>
    <row r="254" spans="2:6" s="85" customFormat="1">
      <c r="B254" s="305"/>
      <c r="C254" s="305"/>
      <c r="D254" s="305"/>
      <c r="F254" s="86"/>
    </row>
    <row r="255" spans="2:6" s="85" customFormat="1">
      <c r="B255" s="305"/>
      <c r="C255" s="305"/>
      <c r="D255" s="305"/>
      <c r="F255" s="86"/>
    </row>
    <row r="256" spans="2:6" s="85" customFormat="1">
      <c r="B256" s="305"/>
      <c r="C256" s="305"/>
      <c r="D256" s="305"/>
      <c r="F256" s="86"/>
    </row>
    <row r="257" spans="2:6" s="85" customFormat="1">
      <c r="B257" s="305"/>
      <c r="C257" s="305"/>
      <c r="D257" s="305"/>
      <c r="F257" s="86"/>
    </row>
    <row r="258" spans="2:6" s="85" customFormat="1">
      <c r="B258" s="305"/>
      <c r="C258" s="305"/>
      <c r="D258" s="305"/>
      <c r="F258" s="86"/>
    </row>
    <row r="259" spans="2:6" s="85" customFormat="1">
      <c r="B259" s="305"/>
      <c r="C259" s="305"/>
      <c r="D259" s="305"/>
      <c r="F259" s="86"/>
    </row>
    <row r="260" spans="2:6" s="85" customFormat="1">
      <c r="B260" s="305"/>
      <c r="C260" s="305"/>
      <c r="D260" s="305"/>
      <c r="F260" s="86"/>
    </row>
    <row r="261" spans="2:6" s="85" customFormat="1">
      <c r="B261" s="305"/>
      <c r="C261" s="305"/>
      <c r="D261" s="305"/>
      <c r="F261" s="86"/>
    </row>
    <row r="262" spans="2:6" s="85" customFormat="1">
      <c r="B262" s="305"/>
      <c r="C262" s="305"/>
      <c r="D262" s="305"/>
      <c r="F262" s="86"/>
    </row>
    <row r="263" spans="2:6" s="85" customFormat="1">
      <c r="B263" s="305"/>
      <c r="C263" s="305"/>
      <c r="D263" s="305"/>
      <c r="F263" s="86"/>
    </row>
    <row r="264" spans="2:6" s="85" customFormat="1">
      <c r="B264" s="305"/>
      <c r="C264" s="305"/>
      <c r="D264" s="305"/>
      <c r="F264" s="86"/>
    </row>
    <row r="265" spans="2:6" s="85" customFormat="1">
      <c r="B265" s="305"/>
      <c r="C265" s="305"/>
      <c r="D265" s="305"/>
      <c r="F265" s="86"/>
    </row>
    <row r="266" spans="2:6" s="85" customFormat="1">
      <c r="B266" s="305"/>
      <c r="C266" s="305"/>
      <c r="D266" s="305"/>
      <c r="F266" s="86"/>
    </row>
    <row r="267" spans="2:6" s="85" customFormat="1">
      <c r="B267" s="305"/>
      <c r="C267" s="305"/>
      <c r="D267" s="305"/>
      <c r="F267" s="86"/>
    </row>
    <row r="268" spans="2:6" s="85" customFormat="1">
      <c r="B268" s="305"/>
      <c r="C268" s="305"/>
      <c r="D268" s="305"/>
      <c r="F268" s="86"/>
    </row>
    <row r="269" spans="2:6" s="85" customFormat="1">
      <c r="B269" s="305"/>
      <c r="C269" s="305"/>
      <c r="D269" s="305"/>
      <c r="F269" s="86"/>
    </row>
    <row r="270" spans="2:6" s="85" customFormat="1">
      <c r="B270" s="305"/>
      <c r="C270" s="305"/>
      <c r="D270" s="305"/>
      <c r="F270" s="86"/>
    </row>
    <row r="271" spans="2:6" s="85" customFormat="1">
      <c r="B271" s="305"/>
      <c r="C271" s="305"/>
      <c r="D271" s="305"/>
      <c r="F271" s="86"/>
    </row>
    <row r="272" spans="2:6" s="85" customFormat="1">
      <c r="B272" s="305"/>
      <c r="C272" s="305"/>
      <c r="D272" s="305"/>
      <c r="F272" s="86"/>
    </row>
    <row r="273" spans="2:6" s="85" customFormat="1">
      <c r="B273" s="305"/>
      <c r="C273" s="305"/>
      <c r="D273" s="305"/>
      <c r="F273" s="86"/>
    </row>
    <row r="274" spans="2:6" s="85" customFormat="1">
      <c r="B274" s="305"/>
      <c r="C274" s="305"/>
      <c r="D274" s="305"/>
      <c r="F274" s="86"/>
    </row>
    <row r="275" spans="2:6" s="85" customFormat="1">
      <c r="B275" s="305"/>
      <c r="C275" s="305"/>
      <c r="D275" s="305"/>
      <c r="F275" s="86"/>
    </row>
    <row r="276" spans="2:6" s="85" customFormat="1">
      <c r="B276" s="305"/>
      <c r="C276" s="305"/>
      <c r="D276" s="305"/>
      <c r="F276" s="86"/>
    </row>
    <row r="277" spans="2:6" s="85" customFormat="1">
      <c r="B277" s="305"/>
      <c r="C277" s="305"/>
      <c r="D277" s="305"/>
      <c r="F277" s="86"/>
    </row>
    <row r="278" spans="2:6" s="85" customFormat="1">
      <c r="B278" s="305"/>
      <c r="C278" s="305"/>
      <c r="D278" s="305"/>
      <c r="F278" s="86"/>
    </row>
    <row r="279" spans="2:6" s="85" customFormat="1">
      <c r="B279" s="305"/>
      <c r="C279" s="305"/>
      <c r="D279" s="305"/>
      <c r="F279" s="86"/>
    </row>
    <row r="280" spans="2:6" s="85" customFormat="1">
      <c r="B280" s="305"/>
      <c r="C280" s="305"/>
      <c r="D280" s="305"/>
      <c r="F280" s="86"/>
    </row>
    <row r="281" spans="2:6" s="85" customFormat="1">
      <c r="B281" s="305"/>
      <c r="C281" s="305"/>
      <c r="D281" s="305"/>
      <c r="F281" s="86"/>
    </row>
    <row r="282" spans="2:6" s="85" customFormat="1">
      <c r="B282" s="305"/>
      <c r="C282" s="305"/>
      <c r="D282" s="305"/>
      <c r="F282" s="86"/>
    </row>
    <row r="283" spans="2:6" s="85" customFormat="1">
      <c r="B283" s="305"/>
      <c r="C283" s="305"/>
      <c r="D283" s="305"/>
      <c r="F283" s="86"/>
    </row>
    <row r="284" spans="2:6" s="85" customFormat="1">
      <c r="B284" s="305"/>
      <c r="C284" s="305"/>
      <c r="D284" s="305"/>
      <c r="F284" s="86"/>
    </row>
    <row r="285" spans="2:6" s="85" customFormat="1">
      <c r="B285" s="305"/>
      <c r="C285" s="305"/>
      <c r="D285" s="305"/>
      <c r="F285" s="86"/>
    </row>
    <row r="286" spans="2:6" s="85" customFormat="1">
      <c r="B286" s="305"/>
      <c r="C286" s="305"/>
      <c r="D286" s="305"/>
      <c r="F286" s="86"/>
    </row>
    <row r="287" spans="2:6" s="85" customFormat="1">
      <c r="B287" s="305"/>
      <c r="C287" s="305"/>
      <c r="D287" s="305"/>
      <c r="F287" s="86"/>
    </row>
    <row r="288" spans="2:6" s="85" customFormat="1">
      <c r="B288" s="305"/>
      <c r="C288" s="305"/>
      <c r="D288" s="305"/>
      <c r="F288" s="86"/>
    </row>
    <row r="289" spans="2:6" s="85" customFormat="1">
      <c r="B289" s="305"/>
      <c r="C289" s="305"/>
      <c r="D289" s="305"/>
      <c r="F289" s="86"/>
    </row>
    <row r="290" spans="2:6" s="85" customFormat="1">
      <c r="B290" s="305"/>
      <c r="C290" s="305"/>
      <c r="D290" s="305"/>
      <c r="F290" s="86"/>
    </row>
    <row r="291" spans="2:6" s="85" customFormat="1">
      <c r="B291" s="305"/>
      <c r="C291" s="305"/>
      <c r="D291" s="305"/>
      <c r="F291" s="86"/>
    </row>
    <row r="292" spans="2:6" s="85" customFormat="1">
      <c r="B292" s="305"/>
      <c r="C292" s="305"/>
      <c r="D292" s="305"/>
      <c r="F292" s="86"/>
    </row>
    <row r="293" spans="2:6" s="85" customFormat="1">
      <c r="B293" s="305"/>
      <c r="C293" s="305"/>
      <c r="D293" s="305"/>
      <c r="F293" s="86"/>
    </row>
    <row r="294" spans="2:6" s="85" customFormat="1">
      <c r="B294" s="305"/>
      <c r="C294" s="305"/>
      <c r="D294" s="305"/>
      <c r="F294" s="86"/>
    </row>
    <row r="295" spans="2:6" s="85" customFormat="1">
      <c r="B295" s="305"/>
      <c r="C295" s="305"/>
      <c r="D295" s="305"/>
      <c r="F295" s="86"/>
    </row>
    <row r="296" spans="2:6" s="85" customFormat="1">
      <c r="B296" s="305"/>
      <c r="C296" s="305"/>
      <c r="D296" s="305"/>
      <c r="F296" s="86"/>
    </row>
    <row r="297" spans="2:6" s="85" customFormat="1">
      <c r="B297" s="305"/>
      <c r="C297" s="305"/>
      <c r="D297" s="305"/>
      <c r="F297" s="86"/>
    </row>
    <row r="298" spans="2:6" s="85" customFormat="1">
      <c r="B298" s="305"/>
      <c r="C298" s="305"/>
      <c r="D298" s="305"/>
      <c r="F298" s="86"/>
    </row>
    <row r="299" spans="2:6" s="85" customFormat="1">
      <c r="B299" s="305"/>
      <c r="C299" s="305"/>
      <c r="D299" s="305"/>
      <c r="F299" s="86"/>
    </row>
    <row r="300" spans="2:6" s="85" customFormat="1">
      <c r="B300" s="305"/>
      <c r="C300" s="305"/>
      <c r="D300" s="305"/>
      <c r="F300" s="86"/>
    </row>
    <row r="301" spans="2:6" s="85" customFormat="1">
      <c r="B301" s="305"/>
      <c r="C301" s="305"/>
      <c r="D301" s="305"/>
      <c r="F301" s="86"/>
    </row>
    <row r="302" spans="2:6" s="85" customFormat="1">
      <c r="B302" s="305"/>
      <c r="C302" s="305"/>
      <c r="D302" s="305"/>
      <c r="F302" s="86"/>
    </row>
    <row r="303" spans="2:6" s="85" customFormat="1">
      <c r="B303" s="305"/>
      <c r="C303" s="305"/>
      <c r="D303" s="305"/>
      <c r="F303" s="86"/>
    </row>
    <row r="304" spans="2:6" s="85" customFormat="1">
      <c r="B304" s="305"/>
      <c r="C304" s="305"/>
      <c r="D304" s="305"/>
      <c r="F304" s="86"/>
    </row>
    <row r="305" spans="2:6" s="85" customFormat="1">
      <c r="B305" s="305"/>
      <c r="C305" s="305"/>
      <c r="D305" s="305"/>
      <c r="F305" s="86"/>
    </row>
    <row r="306" spans="2:6" s="85" customFormat="1">
      <c r="B306" s="305"/>
      <c r="C306" s="305"/>
      <c r="D306" s="305"/>
      <c r="F306" s="86"/>
    </row>
    <row r="307" spans="2:6" s="85" customFormat="1">
      <c r="B307" s="305"/>
      <c r="C307" s="305"/>
      <c r="D307" s="305"/>
      <c r="F307" s="86"/>
    </row>
    <row r="308" spans="2:6" s="85" customFormat="1">
      <c r="B308" s="305"/>
      <c r="C308" s="305"/>
      <c r="D308" s="305"/>
      <c r="F308" s="86"/>
    </row>
    <row r="309" spans="2:6" s="85" customFormat="1">
      <c r="B309" s="305"/>
      <c r="C309" s="305"/>
      <c r="D309" s="305"/>
      <c r="F309" s="86"/>
    </row>
    <row r="310" spans="2:6" s="85" customFormat="1">
      <c r="B310" s="305"/>
      <c r="C310" s="305"/>
      <c r="D310" s="305"/>
      <c r="F310" s="86"/>
    </row>
    <row r="311" spans="2:6" s="85" customFormat="1">
      <c r="B311" s="305"/>
      <c r="C311" s="305"/>
      <c r="D311" s="305"/>
      <c r="F311" s="86"/>
    </row>
    <row r="312" spans="2:6" s="85" customFormat="1">
      <c r="B312" s="305"/>
      <c r="C312" s="305"/>
      <c r="D312" s="305"/>
      <c r="F312" s="86"/>
    </row>
    <row r="313" spans="2:6" s="85" customFormat="1">
      <c r="B313" s="305"/>
      <c r="C313" s="305"/>
      <c r="D313" s="305"/>
      <c r="F313" s="86"/>
    </row>
    <row r="314" spans="2:6" s="85" customFormat="1">
      <c r="B314" s="305"/>
      <c r="C314" s="305"/>
      <c r="D314" s="305"/>
      <c r="F314" s="86"/>
    </row>
    <row r="315" spans="2:6" s="85" customFormat="1">
      <c r="B315" s="305"/>
      <c r="C315" s="305"/>
      <c r="D315" s="305"/>
      <c r="F315" s="86"/>
    </row>
    <row r="316" spans="2:6" s="85" customFormat="1">
      <c r="B316" s="305"/>
      <c r="C316" s="305"/>
      <c r="D316" s="305"/>
      <c r="F316" s="86"/>
    </row>
    <row r="317" spans="2:6" s="85" customFormat="1">
      <c r="B317" s="305"/>
      <c r="C317" s="305"/>
      <c r="D317" s="305"/>
      <c r="F317" s="86"/>
    </row>
    <row r="318" spans="2:6" s="85" customFormat="1">
      <c r="B318" s="305"/>
      <c r="C318" s="305"/>
      <c r="D318" s="305"/>
      <c r="F318" s="86"/>
    </row>
    <row r="319" spans="2:6" s="85" customFormat="1">
      <c r="B319" s="305"/>
      <c r="C319" s="305"/>
      <c r="D319" s="305"/>
      <c r="F319" s="86"/>
    </row>
    <row r="320" spans="2:6" s="85" customFormat="1">
      <c r="B320" s="305"/>
      <c r="C320" s="305"/>
      <c r="D320" s="305"/>
      <c r="F320" s="86"/>
    </row>
    <row r="321" spans="2:6" s="85" customFormat="1">
      <c r="B321" s="305"/>
      <c r="C321" s="305"/>
      <c r="D321" s="305"/>
      <c r="F321" s="86"/>
    </row>
    <row r="322" spans="2:6" s="85" customFormat="1">
      <c r="B322" s="305"/>
      <c r="C322" s="305"/>
      <c r="D322" s="305"/>
      <c r="F322" s="86"/>
    </row>
    <row r="323" spans="2:6" s="85" customFormat="1">
      <c r="B323" s="305"/>
      <c r="C323" s="305"/>
      <c r="D323" s="305"/>
      <c r="F323" s="86"/>
    </row>
    <row r="324" spans="2:6" s="85" customFormat="1">
      <c r="B324" s="305"/>
      <c r="C324" s="305"/>
      <c r="D324" s="305"/>
      <c r="F324" s="86"/>
    </row>
    <row r="325" spans="2:6" s="85" customFormat="1">
      <c r="B325" s="305"/>
      <c r="C325" s="305"/>
      <c r="D325" s="305"/>
      <c r="F325" s="86"/>
    </row>
    <row r="326" spans="2:6" s="85" customFormat="1">
      <c r="B326" s="305"/>
      <c r="C326" s="305"/>
      <c r="D326" s="305"/>
      <c r="F326" s="86"/>
    </row>
    <row r="327" spans="2:6" s="85" customFormat="1">
      <c r="B327" s="305"/>
      <c r="C327" s="305"/>
      <c r="D327" s="305"/>
      <c r="F327" s="86"/>
    </row>
    <row r="328" spans="2:6" s="85" customFormat="1">
      <c r="B328" s="305"/>
      <c r="C328" s="305"/>
      <c r="D328" s="305"/>
      <c r="F328" s="86"/>
    </row>
    <row r="329" spans="2:6" s="85" customFormat="1">
      <c r="B329" s="305"/>
      <c r="C329" s="305"/>
      <c r="D329" s="305"/>
      <c r="F329" s="86"/>
    </row>
    <row r="330" spans="2:6" s="85" customFormat="1">
      <c r="B330" s="305"/>
      <c r="C330" s="305"/>
      <c r="D330" s="305"/>
      <c r="F330" s="86"/>
    </row>
    <row r="331" spans="2:6" s="85" customFormat="1">
      <c r="B331" s="305"/>
      <c r="C331" s="305"/>
      <c r="D331" s="305"/>
      <c r="F331" s="86"/>
    </row>
    <row r="332" spans="2:6" s="85" customFormat="1">
      <c r="B332" s="305"/>
      <c r="C332" s="305"/>
      <c r="D332" s="305"/>
      <c r="F332" s="86"/>
    </row>
    <row r="333" spans="2:6" s="85" customFormat="1">
      <c r="B333" s="305"/>
      <c r="C333" s="305"/>
      <c r="D333" s="305"/>
      <c r="F333" s="86"/>
    </row>
    <row r="334" spans="2:6" s="85" customFormat="1">
      <c r="B334" s="305"/>
      <c r="C334" s="305"/>
      <c r="D334" s="305"/>
      <c r="F334" s="86"/>
    </row>
    <row r="335" spans="2:6" s="85" customFormat="1">
      <c r="B335" s="305"/>
      <c r="C335" s="305"/>
      <c r="D335" s="305"/>
      <c r="F335" s="86"/>
    </row>
    <row r="336" spans="2:6" s="85" customFormat="1">
      <c r="B336" s="305"/>
      <c r="C336" s="305"/>
      <c r="D336" s="305"/>
      <c r="F336" s="86"/>
    </row>
    <row r="337" spans="2:6" s="85" customFormat="1">
      <c r="B337" s="305"/>
      <c r="C337" s="305"/>
      <c r="D337" s="305"/>
      <c r="F337" s="86"/>
    </row>
    <row r="338" spans="2:6" s="85" customFormat="1">
      <c r="B338" s="305"/>
      <c r="C338" s="305"/>
      <c r="D338" s="305"/>
      <c r="F338" s="86"/>
    </row>
    <row r="339" spans="2:6" s="85" customFormat="1">
      <c r="B339" s="305"/>
      <c r="C339" s="305"/>
      <c r="D339" s="305"/>
      <c r="F339" s="86"/>
    </row>
    <row r="340" spans="2:6" s="85" customFormat="1">
      <c r="B340" s="305"/>
      <c r="C340" s="305"/>
      <c r="D340" s="305"/>
      <c r="F340" s="86"/>
    </row>
    <row r="341" spans="2:6" s="85" customFormat="1">
      <c r="B341" s="305"/>
      <c r="C341" s="305"/>
      <c r="D341" s="305"/>
      <c r="F341" s="86"/>
    </row>
    <row r="342" spans="2:6" s="85" customFormat="1">
      <c r="B342" s="305"/>
      <c r="C342" s="305"/>
      <c r="D342" s="305"/>
      <c r="F342" s="86"/>
    </row>
    <row r="343" spans="2:6" s="85" customFormat="1">
      <c r="B343" s="305"/>
      <c r="C343" s="305"/>
      <c r="D343" s="305"/>
      <c r="F343" s="86"/>
    </row>
    <row r="344" spans="2:6" s="85" customFormat="1">
      <c r="B344" s="305"/>
      <c r="C344" s="305"/>
      <c r="D344" s="305"/>
      <c r="F344" s="86"/>
    </row>
    <row r="345" spans="2:6" s="85" customFormat="1">
      <c r="B345" s="305"/>
      <c r="C345" s="305"/>
      <c r="D345" s="305"/>
      <c r="F345" s="86"/>
    </row>
    <row r="346" spans="2:6" s="85" customFormat="1">
      <c r="B346" s="305"/>
      <c r="C346" s="305"/>
      <c r="D346" s="305"/>
      <c r="F346" s="86"/>
    </row>
    <row r="347" spans="2:6" s="85" customFormat="1">
      <c r="B347" s="305"/>
      <c r="C347" s="305"/>
      <c r="D347" s="305"/>
      <c r="F347" s="86"/>
    </row>
    <row r="348" spans="2:6" s="85" customFormat="1">
      <c r="B348" s="305"/>
      <c r="C348" s="305"/>
      <c r="D348" s="305"/>
      <c r="F348" s="86"/>
    </row>
    <row r="349" spans="2:6" s="85" customFormat="1">
      <c r="B349" s="305"/>
      <c r="C349" s="305"/>
      <c r="D349" s="305"/>
      <c r="F349" s="86"/>
    </row>
    <row r="350" spans="2:6" s="85" customFormat="1">
      <c r="B350" s="305"/>
      <c r="C350" s="305"/>
      <c r="D350" s="305"/>
      <c r="F350" s="86"/>
    </row>
    <row r="351" spans="2:6" s="85" customFormat="1">
      <c r="B351" s="305"/>
      <c r="C351" s="305"/>
      <c r="D351" s="305"/>
      <c r="F351" s="86"/>
    </row>
    <row r="352" spans="2:6" s="85" customFormat="1">
      <c r="B352" s="305"/>
      <c r="C352" s="305"/>
      <c r="D352" s="305"/>
      <c r="F352" s="86"/>
    </row>
    <row r="353" spans="2:6" s="85" customFormat="1">
      <c r="B353" s="305"/>
      <c r="C353" s="305"/>
      <c r="D353" s="305"/>
      <c r="F353" s="86"/>
    </row>
    <row r="354" spans="2:6" s="85" customFormat="1">
      <c r="B354" s="305"/>
      <c r="C354" s="305"/>
      <c r="D354" s="305"/>
      <c r="F354" s="86"/>
    </row>
    <row r="355" spans="2:6" s="85" customFormat="1">
      <c r="B355" s="305"/>
      <c r="C355" s="305"/>
      <c r="D355" s="305"/>
      <c r="F355" s="86"/>
    </row>
    <row r="356" spans="2:6" s="85" customFormat="1">
      <c r="B356" s="305"/>
      <c r="C356" s="305"/>
      <c r="D356" s="305"/>
      <c r="F356" s="86"/>
    </row>
    <row r="357" spans="2:6" s="85" customFormat="1">
      <c r="B357" s="305"/>
      <c r="C357" s="305"/>
      <c r="D357" s="305"/>
      <c r="F357" s="86"/>
    </row>
    <row r="358" spans="2:6" s="85" customFormat="1">
      <c r="B358" s="305"/>
      <c r="C358" s="305"/>
      <c r="D358" s="305"/>
      <c r="F358" s="86"/>
    </row>
    <row r="359" spans="2:6" s="85" customFormat="1">
      <c r="B359" s="305"/>
      <c r="C359" s="305"/>
      <c r="D359" s="305"/>
      <c r="F359" s="86"/>
    </row>
    <row r="360" spans="2:6" s="85" customFormat="1">
      <c r="B360" s="305"/>
      <c r="C360" s="305"/>
      <c r="D360" s="305"/>
      <c r="F360" s="86"/>
    </row>
    <row r="361" spans="2:6" s="85" customFormat="1">
      <c r="B361" s="305"/>
      <c r="C361" s="305"/>
      <c r="D361" s="305"/>
      <c r="F361" s="86"/>
    </row>
    <row r="362" spans="2:6" s="85" customFormat="1">
      <c r="B362" s="305"/>
      <c r="C362" s="305"/>
      <c r="D362" s="305"/>
      <c r="F362" s="86"/>
    </row>
    <row r="363" spans="2:6" s="85" customFormat="1">
      <c r="B363" s="305"/>
      <c r="C363" s="305"/>
      <c r="D363" s="305"/>
      <c r="F363" s="86"/>
    </row>
    <row r="364" spans="2:6" s="85" customFormat="1">
      <c r="B364" s="305"/>
      <c r="C364" s="305"/>
      <c r="D364" s="305"/>
      <c r="F364" s="86"/>
    </row>
    <row r="365" spans="2:6" s="85" customFormat="1">
      <c r="B365" s="305"/>
      <c r="C365" s="305"/>
      <c r="D365" s="305"/>
      <c r="F365" s="86"/>
    </row>
    <row r="366" spans="2:6" s="85" customFormat="1">
      <c r="B366" s="305"/>
      <c r="C366" s="305"/>
      <c r="D366" s="305"/>
      <c r="F366" s="86"/>
    </row>
    <row r="367" spans="2:6" s="85" customFormat="1">
      <c r="B367" s="305"/>
      <c r="C367" s="305"/>
      <c r="D367" s="305"/>
      <c r="F367" s="86"/>
    </row>
    <row r="368" spans="2:6" s="85" customFormat="1">
      <c r="B368" s="305"/>
      <c r="C368" s="305"/>
      <c r="D368" s="305"/>
      <c r="F368" s="86"/>
    </row>
    <row r="369" spans="2:6" s="85" customFormat="1">
      <c r="B369" s="305"/>
      <c r="C369" s="305"/>
      <c r="D369" s="305"/>
      <c r="F369" s="86"/>
    </row>
    <row r="370" spans="2:6" s="85" customFormat="1">
      <c r="B370" s="305"/>
      <c r="C370" s="305"/>
      <c r="D370" s="305"/>
      <c r="F370" s="86"/>
    </row>
    <row r="371" spans="2:6" s="85" customFormat="1">
      <c r="B371" s="305"/>
      <c r="C371" s="305"/>
      <c r="D371" s="305"/>
      <c r="F371" s="86"/>
    </row>
    <row r="372" spans="2:6" s="85" customFormat="1">
      <c r="B372" s="305"/>
      <c r="C372" s="305"/>
      <c r="D372" s="305"/>
      <c r="F372" s="86"/>
    </row>
    <row r="373" spans="2:6" s="85" customFormat="1">
      <c r="B373" s="305"/>
      <c r="C373" s="305"/>
      <c r="D373" s="305"/>
      <c r="F373" s="86"/>
    </row>
    <row r="374" spans="2:6" s="85" customFormat="1">
      <c r="B374" s="305"/>
      <c r="C374" s="305"/>
      <c r="D374" s="305"/>
      <c r="F374" s="86"/>
    </row>
    <row r="375" spans="2:6" s="85" customFormat="1">
      <c r="B375" s="305"/>
      <c r="C375" s="305"/>
      <c r="D375" s="305"/>
      <c r="F375" s="86"/>
    </row>
    <row r="376" spans="2:6" s="85" customFormat="1">
      <c r="B376" s="305"/>
      <c r="C376" s="305"/>
      <c r="D376" s="305"/>
      <c r="F376" s="86"/>
    </row>
    <row r="377" spans="2:6" s="85" customFormat="1">
      <c r="B377" s="305"/>
      <c r="C377" s="305"/>
      <c r="D377" s="305"/>
      <c r="F377" s="86"/>
    </row>
    <row r="378" spans="2:6" s="85" customFormat="1">
      <c r="B378" s="305"/>
      <c r="C378" s="305"/>
      <c r="D378" s="305"/>
      <c r="F378" s="86"/>
    </row>
    <row r="379" spans="2:6" s="85" customFormat="1">
      <c r="B379" s="305"/>
      <c r="C379" s="305"/>
      <c r="D379" s="305"/>
      <c r="F379" s="86"/>
    </row>
    <row r="380" spans="2:6" s="85" customFormat="1">
      <c r="B380" s="305"/>
      <c r="C380" s="305"/>
      <c r="D380" s="305"/>
      <c r="F380" s="86"/>
    </row>
    <row r="381" spans="2:6" s="85" customFormat="1">
      <c r="B381" s="305"/>
      <c r="C381" s="305"/>
      <c r="D381" s="305"/>
      <c r="F381" s="86"/>
    </row>
    <row r="382" spans="2:6" s="85" customFormat="1">
      <c r="B382" s="305"/>
      <c r="C382" s="305"/>
      <c r="D382" s="305"/>
      <c r="F382" s="86"/>
    </row>
    <row r="383" spans="2:6" s="85" customFormat="1">
      <c r="B383" s="305"/>
      <c r="C383" s="305"/>
      <c r="D383" s="305"/>
      <c r="F383" s="86"/>
    </row>
    <row r="384" spans="2:6" s="85" customFormat="1">
      <c r="B384" s="305"/>
      <c r="C384" s="305"/>
      <c r="D384" s="305"/>
      <c r="F384" s="86"/>
    </row>
    <row r="385" spans="2:6" s="85" customFormat="1">
      <c r="B385" s="305"/>
      <c r="C385" s="305"/>
      <c r="D385" s="305"/>
      <c r="F385" s="86"/>
    </row>
    <row r="386" spans="2:6" s="85" customFormat="1">
      <c r="B386" s="305"/>
      <c r="C386" s="305"/>
      <c r="D386" s="305"/>
      <c r="F386" s="86"/>
    </row>
    <row r="387" spans="2:6" s="85" customFormat="1">
      <c r="B387" s="305"/>
      <c r="C387" s="305"/>
      <c r="D387" s="305"/>
      <c r="F387" s="86"/>
    </row>
    <row r="388" spans="2:6" s="85" customFormat="1">
      <c r="B388" s="305"/>
      <c r="C388" s="305"/>
      <c r="D388" s="305"/>
      <c r="F388" s="86"/>
    </row>
    <row r="389" spans="2:6" s="85" customFormat="1">
      <c r="B389" s="305"/>
      <c r="C389" s="305"/>
      <c r="D389" s="305"/>
      <c r="F389" s="86"/>
    </row>
    <row r="390" spans="2:6" s="85" customFormat="1">
      <c r="B390" s="305"/>
      <c r="C390" s="305"/>
      <c r="D390" s="305"/>
      <c r="F390" s="86"/>
    </row>
    <row r="391" spans="2:6" s="85" customFormat="1">
      <c r="B391" s="305"/>
      <c r="C391" s="305"/>
      <c r="D391" s="305"/>
      <c r="F391" s="86"/>
    </row>
    <row r="392" spans="2:6" s="85" customFormat="1">
      <c r="B392" s="305"/>
      <c r="C392" s="305"/>
      <c r="D392" s="305"/>
      <c r="F392" s="86"/>
    </row>
    <row r="393" spans="2:6" s="85" customFormat="1">
      <c r="B393" s="305"/>
      <c r="C393" s="305"/>
      <c r="D393" s="305"/>
      <c r="F393" s="86"/>
    </row>
    <row r="394" spans="2:6" s="85" customFormat="1">
      <c r="B394" s="305"/>
      <c r="C394" s="305"/>
      <c r="D394" s="305"/>
      <c r="F394" s="86"/>
    </row>
    <row r="395" spans="2:6" s="85" customFormat="1">
      <c r="B395" s="305"/>
      <c r="C395" s="305"/>
      <c r="D395" s="305"/>
      <c r="F395" s="86"/>
    </row>
    <row r="396" spans="2:6" s="85" customFormat="1">
      <c r="B396" s="305"/>
      <c r="C396" s="305"/>
      <c r="D396" s="305"/>
      <c r="F396" s="86"/>
    </row>
    <row r="397" spans="2:6" s="85" customFormat="1">
      <c r="B397" s="305"/>
      <c r="C397" s="305"/>
      <c r="D397" s="305"/>
      <c r="F397" s="86"/>
    </row>
    <row r="398" spans="2:6" s="85" customFormat="1">
      <c r="B398" s="305"/>
      <c r="C398" s="305"/>
      <c r="D398" s="305"/>
      <c r="F398" s="86"/>
    </row>
    <row r="399" spans="2:6" s="85" customFormat="1">
      <c r="B399" s="305"/>
      <c r="C399" s="305"/>
      <c r="D399" s="305"/>
      <c r="F399" s="86"/>
    </row>
    <row r="400" spans="2:6" s="85" customFormat="1">
      <c r="B400" s="305"/>
      <c r="C400" s="305"/>
      <c r="D400" s="305"/>
      <c r="F400" s="86"/>
    </row>
    <row r="401" spans="2:6" s="85" customFormat="1">
      <c r="B401" s="305"/>
      <c r="C401" s="305"/>
      <c r="D401" s="305"/>
      <c r="F401" s="86"/>
    </row>
    <row r="402" spans="2:6" s="85" customFormat="1">
      <c r="B402" s="305"/>
      <c r="C402" s="305"/>
      <c r="D402" s="305"/>
      <c r="F402" s="86"/>
    </row>
    <row r="403" spans="2:6" s="85" customFormat="1">
      <c r="B403" s="305"/>
      <c r="C403" s="305"/>
      <c r="D403" s="305"/>
      <c r="F403" s="86"/>
    </row>
    <row r="404" spans="2:6" s="85" customFormat="1">
      <c r="B404" s="305"/>
      <c r="C404" s="305"/>
      <c r="D404" s="305"/>
      <c r="F404" s="86"/>
    </row>
    <row r="405" spans="2:6" s="85" customFormat="1">
      <c r="B405" s="305"/>
      <c r="C405" s="305"/>
      <c r="D405" s="305"/>
      <c r="F405" s="86"/>
    </row>
    <row r="406" spans="2:6" s="85" customFormat="1">
      <c r="B406" s="305"/>
      <c r="C406" s="305"/>
      <c r="D406" s="305"/>
      <c r="F406" s="86"/>
    </row>
    <row r="407" spans="2:6" s="85" customFormat="1">
      <c r="B407" s="305"/>
      <c r="C407" s="305"/>
      <c r="D407" s="305"/>
      <c r="F407" s="86"/>
    </row>
    <row r="408" spans="2:6" s="85" customFormat="1">
      <c r="B408" s="305"/>
      <c r="C408" s="305"/>
      <c r="D408" s="305"/>
      <c r="F408" s="86"/>
    </row>
    <row r="409" spans="2:6" s="85" customFormat="1">
      <c r="B409" s="305"/>
      <c r="C409" s="305"/>
      <c r="D409" s="305"/>
      <c r="F409" s="86"/>
    </row>
    <row r="410" spans="2:6" s="85" customFormat="1">
      <c r="B410" s="305"/>
      <c r="C410" s="305"/>
      <c r="D410" s="305"/>
      <c r="F410" s="86"/>
    </row>
    <row r="411" spans="2:6" s="85" customFormat="1">
      <c r="B411" s="305"/>
      <c r="C411" s="305"/>
      <c r="D411" s="305"/>
      <c r="F411" s="86"/>
    </row>
    <row r="412" spans="2:6" s="85" customFormat="1">
      <c r="B412" s="305"/>
      <c r="C412" s="305"/>
      <c r="D412" s="305"/>
      <c r="F412" s="86"/>
    </row>
    <row r="413" spans="2:6" s="85" customFormat="1">
      <c r="B413" s="305"/>
      <c r="C413" s="305"/>
      <c r="D413" s="305"/>
      <c r="F413" s="86"/>
    </row>
    <row r="414" spans="2:6" s="85" customFormat="1">
      <c r="B414" s="305"/>
      <c r="C414" s="305"/>
      <c r="D414" s="305"/>
      <c r="F414" s="86"/>
    </row>
    <row r="415" spans="2:6" s="85" customFormat="1">
      <c r="B415" s="305"/>
      <c r="C415" s="305"/>
      <c r="D415" s="305"/>
      <c r="F415" s="86"/>
    </row>
    <row r="416" spans="2:6" s="85" customFormat="1">
      <c r="B416" s="305"/>
      <c r="C416" s="305"/>
      <c r="D416" s="305"/>
      <c r="F416" s="86"/>
    </row>
    <row r="417" spans="2:6" s="85" customFormat="1">
      <c r="B417" s="305"/>
      <c r="C417" s="305"/>
      <c r="D417" s="305"/>
      <c r="F417" s="86"/>
    </row>
    <row r="418" spans="2:6" s="85" customFormat="1">
      <c r="B418" s="305"/>
      <c r="C418" s="305"/>
      <c r="D418" s="305"/>
      <c r="F418" s="86"/>
    </row>
    <row r="419" spans="2:6" s="85" customFormat="1">
      <c r="B419" s="305"/>
      <c r="C419" s="305"/>
      <c r="D419" s="305"/>
      <c r="F419" s="86"/>
    </row>
    <row r="420" spans="2:6" s="85" customFormat="1">
      <c r="B420" s="305"/>
      <c r="C420" s="305"/>
      <c r="D420" s="305"/>
      <c r="F420" s="86"/>
    </row>
    <row r="421" spans="2:6" s="85" customFormat="1">
      <c r="B421" s="305"/>
      <c r="C421" s="305"/>
      <c r="D421" s="305"/>
      <c r="F421" s="86"/>
    </row>
    <row r="422" spans="2:6" s="85" customFormat="1">
      <c r="B422" s="305"/>
      <c r="C422" s="305"/>
      <c r="D422" s="305"/>
      <c r="F422" s="86"/>
    </row>
    <row r="423" spans="2:6" s="85" customFormat="1">
      <c r="B423" s="305"/>
      <c r="C423" s="305"/>
      <c r="D423" s="305"/>
      <c r="F423" s="86"/>
    </row>
    <row r="424" spans="2:6" s="85" customFormat="1">
      <c r="B424" s="305"/>
      <c r="C424" s="305"/>
      <c r="D424" s="305"/>
      <c r="F424" s="86"/>
    </row>
    <row r="425" spans="2:6" s="85" customFormat="1">
      <c r="B425" s="305"/>
      <c r="C425" s="305"/>
      <c r="D425" s="305"/>
      <c r="F425" s="86"/>
    </row>
    <row r="426" spans="2:6" s="85" customFormat="1">
      <c r="B426" s="305"/>
      <c r="C426" s="305"/>
      <c r="D426" s="305"/>
      <c r="F426" s="86"/>
    </row>
    <row r="427" spans="2:6" s="85" customFormat="1">
      <c r="B427" s="305"/>
      <c r="C427" s="305"/>
      <c r="D427" s="305"/>
      <c r="F427" s="86"/>
    </row>
    <row r="428" spans="2:6" s="85" customFormat="1">
      <c r="B428" s="305"/>
      <c r="C428" s="305"/>
      <c r="D428" s="305"/>
      <c r="F428" s="86"/>
    </row>
    <row r="429" spans="2:6" s="85" customFormat="1">
      <c r="B429" s="305"/>
      <c r="C429" s="305"/>
      <c r="D429" s="305"/>
      <c r="F429" s="86"/>
    </row>
    <row r="430" spans="2:6" s="85" customFormat="1">
      <c r="B430" s="305"/>
      <c r="C430" s="305"/>
      <c r="D430" s="305"/>
      <c r="F430" s="86"/>
    </row>
    <row r="431" spans="2:6" s="85" customFormat="1">
      <c r="B431" s="305"/>
      <c r="C431" s="305"/>
      <c r="D431" s="305"/>
      <c r="F431" s="86"/>
    </row>
    <row r="432" spans="2:6" s="85" customFormat="1">
      <c r="B432" s="305"/>
      <c r="C432" s="305"/>
      <c r="D432" s="305"/>
      <c r="F432" s="86"/>
    </row>
    <row r="433" spans="2:6" s="85" customFormat="1">
      <c r="B433" s="305"/>
      <c r="C433" s="305"/>
      <c r="D433" s="305"/>
      <c r="F433" s="86"/>
    </row>
    <row r="434" spans="2:6" s="85" customFormat="1">
      <c r="B434" s="305"/>
      <c r="C434" s="305"/>
      <c r="D434" s="305"/>
      <c r="F434" s="86"/>
    </row>
    <row r="435" spans="2:6" s="85" customFormat="1">
      <c r="B435" s="305"/>
      <c r="C435" s="305"/>
      <c r="D435" s="305"/>
      <c r="F435" s="86"/>
    </row>
    <row r="436" spans="2:6" s="85" customFormat="1">
      <c r="B436" s="305"/>
      <c r="C436" s="305"/>
      <c r="D436" s="305"/>
      <c r="F436" s="86"/>
    </row>
    <row r="437" spans="2:6" s="85" customFormat="1">
      <c r="B437" s="305"/>
      <c r="C437" s="305"/>
      <c r="D437" s="305"/>
      <c r="F437" s="86"/>
    </row>
    <row r="438" spans="2:6" s="85" customFormat="1">
      <c r="B438" s="305"/>
      <c r="C438" s="305"/>
      <c r="D438" s="305"/>
      <c r="F438" s="86"/>
    </row>
    <row r="439" spans="2:6" s="85" customFormat="1">
      <c r="B439" s="305"/>
      <c r="C439" s="305"/>
      <c r="D439" s="305"/>
      <c r="F439" s="86"/>
    </row>
    <row r="440" spans="2:6" s="85" customFormat="1">
      <c r="B440" s="305"/>
      <c r="C440" s="305"/>
      <c r="D440" s="305"/>
      <c r="F440" s="86"/>
    </row>
  </sheetData>
  <sheetProtection algorithmName="SHA-512" hashValue="ztyQ0OIPbsRPSDj+9s1j+s9edmvVPytKrTCK42fYyZ/ql0MvQK2Zu9aCenjOOsHDPTQxf8C7D18cTf8nQMvUXw==" saltValue="XgWzodmN3IcFUqEOvoCyeA==" spinCount="100000" sheet="1" objects="1" scenarios="1"/>
  <mergeCells count="1">
    <mergeCell ref="F27:F33"/>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ErrorMessage="1" xr:uid="{30EAF80F-4AD9-0748-B770-8CBC89F252C8}">
          <x14:formula1>
            <xm:f>ICBs!$A$2:$A$51</xm:f>
          </x14:formula1>
          <xm:sqref>D6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312B8-AD6C-C64E-91D3-17D01D6EBE1D}">
  <sheetPr>
    <tabColor theme="4"/>
  </sheetPr>
  <dimension ref="A1:AR217"/>
  <sheetViews>
    <sheetView topLeftCell="A77" zoomScaleNormal="100" workbookViewId="0">
      <selection activeCell="D48" sqref="D48"/>
    </sheetView>
  </sheetViews>
  <sheetFormatPr defaultColWidth="11.109375" defaultRowHeight="15.75"/>
  <cols>
    <col min="1" max="1" width="7.33203125" style="93" customWidth="1"/>
    <col min="2" max="2" width="68.77734375" style="368" customWidth="1"/>
    <col min="3" max="3" width="7.33203125" style="368" customWidth="1"/>
    <col min="4" max="4" width="46" style="368" customWidth="1"/>
    <col min="5" max="5" width="3.6640625" style="131" customWidth="1"/>
    <col min="6" max="6" width="7.33203125" style="376" customWidth="1"/>
    <col min="7" max="7" width="3.6640625" style="132" customWidth="1"/>
    <col min="8" max="8" width="137.6640625" style="133" customWidth="1"/>
    <col min="9" max="16384" width="11.109375" style="93"/>
  </cols>
  <sheetData>
    <row r="1" spans="1:8" s="90" customFormat="1">
      <c r="B1" s="309"/>
      <c r="C1" s="309"/>
      <c r="D1" s="309"/>
      <c r="E1" s="114"/>
      <c r="F1" s="369"/>
      <c r="G1" s="115"/>
      <c r="H1" s="92"/>
    </row>
    <row r="2" spans="1:8" s="90" customFormat="1">
      <c r="B2" s="309"/>
      <c r="C2" s="309"/>
      <c r="D2" s="309"/>
      <c r="E2" s="114"/>
      <c r="F2" s="369"/>
      <c r="G2" s="115"/>
      <c r="H2" s="92"/>
    </row>
    <row r="3" spans="1:8" s="90" customFormat="1">
      <c r="B3" s="309"/>
      <c r="C3" s="309"/>
      <c r="D3" s="309"/>
      <c r="E3" s="114"/>
      <c r="F3" s="369"/>
      <c r="G3" s="115"/>
      <c r="H3" s="92"/>
    </row>
    <row r="4" spans="1:8" s="87" customFormat="1" ht="18.75" customHeight="1">
      <c r="B4" s="306" t="s">
        <v>1194</v>
      </c>
      <c r="C4" s="307"/>
      <c r="D4" s="334" t="s">
        <v>151</v>
      </c>
      <c r="E4" s="116"/>
      <c r="F4" s="370"/>
      <c r="G4" s="117"/>
      <c r="H4" s="106" t="s">
        <v>1298</v>
      </c>
    </row>
    <row r="5" spans="1:8" s="90" customFormat="1" ht="15" customHeight="1">
      <c r="B5" s="335"/>
      <c r="C5" s="309"/>
      <c r="D5" s="336"/>
      <c r="E5" s="114"/>
      <c r="F5" s="369"/>
      <c r="G5" s="115"/>
      <c r="H5" s="118"/>
    </row>
    <row r="6" spans="1:8" s="90" customFormat="1" ht="23.1" customHeight="1">
      <c r="B6" s="110" t="s">
        <v>1297</v>
      </c>
      <c r="C6" s="309"/>
      <c r="D6" s="337" t="s">
        <v>158</v>
      </c>
      <c r="E6" s="119"/>
      <c r="F6" s="369"/>
      <c r="G6" s="120"/>
      <c r="H6" s="134" t="s">
        <v>1374</v>
      </c>
    </row>
    <row r="7" spans="1:8" s="90" customFormat="1" ht="15" customHeight="1">
      <c r="B7" s="335"/>
      <c r="C7" s="309"/>
      <c r="D7" s="336"/>
      <c r="E7" s="114"/>
      <c r="F7" s="369"/>
      <c r="G7" s="115"/>
      <c r="H7" s="118"/>
    </row>
    <row r="8" spans="1:8" s="90" customFormat="1" ht="15" customHeight="1">
      <c r="B8" s="338" t="s">
        <v>1193</v>
      </c>
      <c r="C8" s="309"/>
      <c r="D8" s="339">
        <f>SUMIF('Violence against staff data'!$C:$C,'B. Violence against staff'!D6,'Violence against staff data'!$F:$F)</f>
        <v>1224738.8028699998</v>
      </c>
      <c r="E8" s="114"/>
      <c r="F8" s="369"/>
      <c r="G8" s="115"/>
      <c r="H8" s="135" t="s">
        <v>1285</v>
      </c>
    </row>
    <row r="9" spans="1:8" s="90" customFormat="1" ht="15" customHeight="1">
      <c r="B9" s="340"/>
      <c r="C9" s="309"/>
      <c r="D9" s="341"/>
      <c r="E9" s="114"/>
      <c r="F9" s="369"/>
      <c r="G9" s="115"/>
      <c r="H9" s="92"/>
    </row>
    <row r="10" spans="1:8" s="90" customFormat="1" ht="15" customHeight="1">
      <c r="B10" s="338" t="s">
        <v>1195</v>
      </c>
      <c r="C10" s="309"/>
      <c r="D10" s="339">
        <f>SUMIF('Violence against staff data'!$C:$C,'B. Violence against staff'!D6,'Violence against staff data'!$O:$O)</f>
        <v>138452.94837205601</v>
      </c>
      <c r="E10" s="114"/>
      <c r="F10" s="369"/>
      <c r="G10" s="115"/>
      <c r="H10" s="135" t="s">
        <v>1290</v>
      </c>
    </row>
    <row r="11" spans="1:8" s="90" customFormat="1" ht="15" customHeight="1">
      <c r="B11" s="340"/>
      <c r="C11" s="309"/>
      <c r="D11" s="342"/>
      <c r="E11" s="114"/>
      <c r="F11" s="369"/>
      <c r="G11" s="115"/>
      <c r="H11" s="92"/>
    </row>
    <row r="12" spans="1:8" s="90" customFormat="1" ht="15" customHeight="1">
      <c r="B12" s="338" t="s">
        <v>1196</v>
      </c>
      <c r="C12" s="309"/>
      <c r="D12" s="343">
        <f>D8+D10</f>
        <v>1363191.7512420558</v>
      </c>
      <c r="E12" s="114"/>
      <c r="F12" s="369"/>
      <c r="G12" s="115"/>
      <c r="H12" s="92"/>
    </row>
    <row r="13" spans="1:8" s="90" customFormat="1" ht="15" customHeight="1">
      <c r="B13" s="340"/>
      <c r="C13" s="309"/>
      <c r="D13" s="309"/>
      <c r="E13" s="114"/>
      <c r="F13" s="369"/>
      <c r="G13" s="115"/>
      <c r="H13" s="92"/>
    </row>
    <row r="14" spans="1:8" s="90" customFormat="1" ht="18.75" customHeight="1">
      <c r="A14" s="87"/>
      <c r="B14" s="306" t="s">
        <v>1330</v>
      </c>
      <c r="C14" s="322"/>
      <c r="D14" s="308" t="s">
        <v>151</v>
      </c>
      <c r="E14" s="121"/>
      <c r="F14" s="371"/>
      <c r="G14" s="122"/>
      <c r="H14" s="108" t="s">
        <v>1298</v>
      </c>
    </row>
    <row r="15" spans="1:8" s="90" customFormat="1" ht="15" customHeight="1">
      <c r="A15" s="123"/>
      <c r="B15" s="344" t="s">
        <v>1266</v>
      </c>
      <c r="C15" s="345"/>
      <c r="D15" s="346"/>
      <c r="E15" s="124"/>
      <c r="F15" s="372"/>
      <c r="G15" s="125"/>
      <c r="H15" s="126"/>
    </row>
    <row r="16" spans="1:8" s="90" customFormat="1" ht="15" customHeight="1">
      <c r="A16" s="123"/>
      <c r="B16" s="347"/>
      <c r="C16" s="345"/>
      <c r="D16" s="346"/>
      <c r="E16" s="124"/>
      <c r="F16" s="372"/>
      <c r="G16" s="125"/>
      <c r="H16" s="126"/>
    </row>
    <row r="17" spans="1:8" s="90" customFormat="1" ht="15" customHeight="1">
      <c r="A17" s="123"/>
      <c r="B17" s="338" t="s">
        <v>1189</v>
      </c>
      <c r="C17" s="309"/>
      <c r="D17" s="348">
        <v>460</v>
      </c>
      <c r="E17" s="136" t="s">
        <v>1190</v>
      </c>
      <c r="F17" s="373">
        <v>100000</v>
      </c>
      <c r="G17" s="127"/>
      <c r="H17" s="134" t="s">
        <v>1358</v>
      </c>
    </row>
    <row r="18" spans="1:8" s="90" customFormat="1" ht="15" customHeight="1">
      <c r="A18" s="123"/>
      <c r="B18" s="347"/>
      <c r="C18" s="345"/>
      <c r="D18" s="346"/>
      <c r="E18" s="124"/>
      <c r="F18" s="372"/>
      <c r="G18" s="125"/>
      <c r="H18" s="126"/>
    </row>
    <row r="19" spans="1:8" s="90" customFormat="1" ht="15" customHeight="1">
      <c r="B19" s="110" t="s">
        <v>1274</v>
      </c>
      <c r="C19" s="309"/>
      <c r="D19" s="349">
        <f>(D17/F17)*D8</f>
        <v>5633.798493201999</v>
      </c>
      <c r="E19" s="114"/>
      <c r="F19" s="369"/>
      <c r="G19" s="115"/>
      <c r="H19" s="92"/>
    </row>
    <row r="20" spans="1:8" s="90" customFormat="1" ht="15" customHeight="1">
      <c r="B20" s="91"/>
      <c r="C20" s="309"/>
      <c r="D20" s="350"/>
      <c r="E20" s="114"/>
      <c r="F20" s="369"/>
      <c r="G20" s="115"/>
      <c r="H20" s="92"/>
    </row>
    <row r="21" spans="1:8" s="90" customFormat="1" ht="15" customHeight="1">
      <c r="A21" s="123"/>
      <c r="B21" s="344" t="s">
        <v>1267</v>
      </c>
      <c r="C21" s="345"/>
      <c r="D21" s="346"/>
      <c r="E21" s="124"/>
      <c r="F21" s="372"/>
      <c r="G21" s="125"/>
      <c r="H21" s="126"/>
    </row>
    <row r="22" spans="1:8" s="90" customFormat="1" ht="15" customHeight="1">
      <c r="A22" s="123"/>
      <c r="B22" s="347"/>
      <c r="C22" s="345"/>
      <c r="D22" s="346"/>
      <c r="E22" s="124"/>
      <c r="F22" s="372"/>
      <c r="G22" s="125"/>
      <c r="H22" s="126"/>
    </row>
    <row r="23" spans="1:8" s="90" customFormat="1" ht="15" customHeight="1">
      <c r="B23" s="338" t="s">
        <v>1191</v>
      </c>
      <c r="C23" s="309"/>
      <c r="D23" s="348">
        <v>1400</v>
      </c>
      <c r="E23" s="136" t="s">
        <v>1190</v>
      </c>
      <c r="F23" s="373">
        <v>100000</v>
      </c>
      <c r="G23" s="127"/>
      <c r="H23" s="134" t="s">
        <v>1356</v>
      </c>
    </row>
    <row r="24" spans="1:8" s="90" customFormat="1" ht="15" customHeight="1">
      <c r="B24" s="340"/>
      <c r="C24" s="309"/>
      <c r="D24" s="309"/>
      <c r="E24" s="114"/>
      <c r="F24" s="369"/>
      <c r="G24" s="115"/>
      <c r="H24" s="92"/>
    </row>
    <row r="25" spans="1:8" s="90" customFormat="1" ht="15" customHeight="1">
      <c r="B25" s="338" t="s">
        <v>1192</v>
      </c>
      <c r="C25" s="309"/>
      <c r="D25" s="348">
        <v>180</v>
      </c>
      <c r="E25" s="136" t="s">
        <v>1190</v>
      </c>
      <c r="F25" s="373">
        <v>100000</v>
      </c>
      <c r="G25" s="127"/>
      <c r="H25" s="134" t="s">
        <v>1357</v>
      </c>
    </row>
    <row r="26" spans="1:8" s="90" customFormat="1" ht="15" customHeight="1">
      <c r="B26" s="340"/>
      <c r="C26" s="309"/>
      <c r="D26" s="309"/>
      <c r="E26" s="114"/>
      <c r="F26" s="369"/>
      <c r="G26" s="115"/>
      <c r="H26" s="92"/>
    </row>
    <row r="27" spans="1:8" s="90" customFormat="1" ht="15" customHeight="1">
      <c r="B27" s="338" t="s">
        <v>1323</v>
      </c>
      <c r="C27" s="309"/>
      <c r="D27" s="351">
        <f>(D25/F25)/(D23/F23)</f>
        <v>0.12857142857142856</v>
      </c>
      <c r="E27" s="114"/>
      <c r="F27" s="369"/>
      <c r="G27" s="115"/>
      <c r="H27" s="134" t="s">
        <v>1372</v>
      </c>
    </row>
    <row r="28" spans="1:8" s="90" customFormat="1" ht="15" customHeight="1">
      <c r="B28" s="340"/>
      <c r="C28" s="309"/>
      <c r="D28" s="309"/>
      <c r="E28" s="114"/>
      <c r="F28" s="369"/>
      <c r="G28" s="115"/>
      <c r="H28" s="92"/>
    </row>
    <row r="29" spans="1:8">
      <c r="B29" s="338" t="s">
        <v>1303</v>
      </c>
      <c r="C29" s="309"/>
      <c r="D29" s="339">
        <f>SUMIF('Violence against staff data'!$C:$C,'B. Violence against staff'!D6,'Violence against staff data'!$AA:$AA)</f>
        <v>544420.43567653873</v>
      </c>
      <c r="E29" s="114"/>
      <c r="F29" s="369"/>
      <c r="G29" s="115"/>
      <c r="H29" s="135" t="s">
        <v>1302</v>
      </c>
    </row>
    <row r="30" spans="1:8" s="90" customFormat="1" ht="15" customHeight="1">
      <c r="B30" s="309"/>
      <c r="C30" s="309"/>
      <c r="D30" s="309"/>
      <c r="E30" s="114"/>
      <c r="F30" s="369"/>
      <c r="G30" s="115"/>
      <c r="H30" s="92"/>
    </row>
    <row r="31" spans="1:8" s="90" customFormat="1" ht="15" customHeight="1">
      <c r="B31" s="110" t="s">
        <v>1275</v>
      </c>
      <c r="C31" s="309"/>
      <c r="D31" s="349">
        <f>D29*D27</f>
        <v>69996.913158412121</v>
      </c>
      <c r="E31" s="114"/>
      <c r="F31" s="369"/>
      <c r="G31" s="115"/>
      <c r="H31" s="92"/>
    </row>
    <row r="32" spans="1:8" s="90" customFormat="1" ht="15" customHeight="1">
      <c r="B32" s="91"/>
      <c r="C32" s="309"/>
      <c r="D32" s="350"/>
      <c r="E32" s="114"/>
      <c r="F32" s="369"/>
      <c r="G32" s="115"/>
      <c r="H32" s="92"/>
    </row>
    <row r="33" spans="2:8" s="90" customFormat="1" ht="15" customHeight="1">
      <c r="B33" s="352" t="s">
        <v>1321</v>
      </c>
      <c r="C33" s="309"/>
      <c r="D33" s="91"/>
      <c r="E33" s="114"/>
      <c r="F33" s="369"/>
      <c r="G33" s="115"/>
      <c r="H33" s="128"/>
    </row>
    <row r="34" spans="2:8" s="90" customFormat="1" ht="15" customHeight="1">
      <c r="B34" s="353"/>
      <c r="C34" s="309"/>
      <c r="D34" s="91"/>
      <c r="E34" s="114"/>
      <c r="F34" s="369"/>
      <c r="G34" s="115"/>
      <c r="H34" s="128"/>
    </row>
    <row r="35" spans="2:8" s="90" customFormat="1" ht="15" customHeight="1">
      <c r="B35" s="338" t="s">
        <v>1269</v>
      </c>
      <c r="C35" s="309"/>
      <c r="D35" s="348">
        <v>9</v>
      </c>
      <c r="E35" s="136" t="s">
        <v>1197</v>
      </c>
      <c r="F35" s="369"/>
      <c r="G35" s="115"/>
      <c r="H35" s="135" t="s">
        <v>1355</v>
      </c>
    </row>
    <row r="36" spans="2:8" s="90" customFormat="1" ht="15" customHeight="1">
      <c r="B36" s="309"/>
      <c r="C36" s="309"/>
      <c r="D36" s="309"/>
      <c r="E36" s="114"/>
      <c r="F36" s="369"/>
      <c r="G36" s="115"/>
      <c r="H36" s="92"/>
    </row>
    <row r="37" spans="2:8" s="90" customFormat="1" ht="15" customHeight="1">
      <c r="B37" s="338" t="s">
        <v>1270</v>
      </c>
      <c r="C37" s="309"/>
      <c r="D37" s="348">
        <v>18</v>
      </c>
      <c r="E37" s="136" t="s">
        <v>1197</v>
      </c>
      <c r="F37" s="369"/>
      <c r="G37" s="115"/>
      <c r="H37" s="135" t="s">
        <v>1355</v>
      </c>
    </row>
    <row r="38" spans="2:8" s="90" customFormat="1" ht="15" customHeight="1">
      <c r="B38" s="309"/>
      <c r="C38" s="309"/>
      <c r="D38" s="309"/>
      <c r="E38" s="114"/>
      <c r="F38" s="369"/>
      <c r="G38" s="115"/>
      <c r="H38" s="92"/>
    </row>
    <row r="39" spans="2:8" s="90" customFormat="1" ht="15" customHeight="1">
      <c r="B39" s="110" t="s">
        <v>1271</v>
      </c>
      <c r="C39" s="309"/>
      <c r="D39" s="349">
        <f>D35*D19</f>
        <v>50704.186438817989</v>
      </c>
      <c r="E39" s="136" t="s">
        <v>1197</v>
      </c>
      <c r="F39" s="369"/>
      <c r="G39" s="115"/>
      <c r="H39" s="92"/>
    </row>
    <row r="40" spans="2:8" s="90" customFormat="1" ht="15" customHeight="1">
      <c r="B40" s="309"/>
      <c r="C40" s="309"/>
      <c r="D40" s="309"/>
      <c r="E40" s="114"/>
      <c r="F40" s="369"/>
      <c r="G40" s="115"/>
      <c r="H40" s="92"/>
    </row>
    <row r="41" spans="2:8" s="90" customFormat="1" ht="15" customHeight="1">
      <c r="B41" s="110" t="s">
        <v>1272</v>
      </c>
      <c r="C41" s="309"/>
      <c r="D41" s="349">
        <f>D37*D31</f>
        <v>1259944.4368514181</v>
      </c>
      <c r="E41" s="136" t="s">
        <v>1197</v>
      </c>
      <c r="F41" s="369"/>
      <c r="G41" s="115"/>
      <c r="H41" s="92"/>
    </row>
    <row r="42" spans="2:8" s="90" customFormat="1" ht="15" customHeight="1">
      <c r="B42" s="309"/>
      <c r="C42" s="309"/>
      <c r="D42" s="309"/>
      <c r="E42" s="114"/>
      <c r="F42" s="369"/>
      <c r="G42" s="115"/>
      <c r="H42" s="92"/>
    </row>
    <row r="43" spans="2:8" s="90" customFormat="1" ht="15" customHeight="1">
      <c r="B43" s="352" t="s">
        <v>1268</v>
      </c>
      <c r="C43" s="309"/>
      <c r="D43" s="91"/>
      <c r="E43" s="114"/>
      <c r="F43" s="369"/>
      <c r="G43" s="115"/>
      <c r="H43" s="128"/>
    </row>
    <row r="44" spans="2:8" s="90" customFormat="1" ht="15" customHeight="1">
      <c r="B44" s="340"/>
      <c r="C44" s="309"/>
      <c r="D44" s="309"/>
      <c r="E44" s="114"/>
      <c r="F44" s="369"/>
      <c r="G44" s="115"/>
      <c r="H44" s="92"/>
    </row>
    <row r="45" spans="2:8" s="90" customFormat="1" ht="15" customHeight="1">
      <c r="B45" s="338" t="s">
        <v>1317</v>
      </c>
      <c r="C45" s="309"/>
      <c r="D45" s="339">
        <f>SUMIF('Violence against staff data'!$C:$C,'B. Violence against staff'!D6,'Violence against staff data'!$AD:$AD)</f>
        <v>138660.27799999999</v>
      </c>
      <c r="E45" s="114"/>
      <c r="F45" s="369"/>
      <c r="G45" s="115"/>
      <c r="H45" s="135" t="s">
        <v>1336</v>
      </c>
    </row>
    <row r="46" spans="2:8" s="90" customFormat="1" ht="15" customHeight="1">
      <c r="B46" s="340"/>
      <c r="C46" s="309"/>
      <c r="D46" s="309"/>
      <c r="E46" s="114"/>
      <c r="F46" s="369"/>
      <c r="G46" s="115"/>
      <c r="H46" s="92"/>
    </row>
    <row r="47" spans="2:8" s="90" customFormat="1" ht="15" customHeight="1">
      <c r="B47" s="338" t="s">
        <v>1324</v>
      </c>
      <c r="C47" s="309"/>
      <c r="D47" s="354">
        <v>0.05</v>
      </c>
      <c r="E47" s="114"/>
      <c r="F47" s="369"/>
      <c r="G47" s="115"/>
      <c r="H47" s="134" t="s">
        <v>1371</v>
      </c>
    </row>
    <row r="48" spans="2:8" s="90" customFormat="1" ht="15" customHeight="1">
      <c r="B48" s="340"/>
      <c r="C48" s="309"/>
      <c r="D48" s="309"/>
      <c r="E48" s="114"/>
      <c r="F48" s="369"/>
      <c r="G48" s="115"/>
      <c r="H48" s="92"/>
    </row>
    <row r="49" spans="1:8" s="90" customFormat="1" ht="15" customHeight="1">
      <c r="B49" s="338" t="s">
        <v>1273</v>
      </c>
      <c r="C49" s="309"/>
      <c r="D49" s="355">
        <f>D45*D47</f>
        <v>6933.0138999999999</v>
      </c>
      <c r="E49" s="114"/>
      <c r="F49" s="369"/>
      <c r="G49" s="115"/>
      <c r="H49" s="92"/>
    </row>
    <row r="50" spans="1:8" s="90" customFormat="1" ht="15" customHeight="1">
      <c r="B50" s="309"/>
      <c r="C50" s="309"/>
      <c r="D50" s="309"/>
      <c r="E50" s="114"/>
      <c r="F50" s="369"/>
      <c r="G50" s="115"/>
      <c r="H50" s="92"/>
    </row>
    <row r="51" spans="1:8" s="90" customFormat="1" ht="18.75" customHeight="1">
      <c r="A51" s="87"/>
      <c r="B51" s="356" t="s">
        <v>150</v>
      </c>
      <c r="C51" s="322"/>
      <c r="D51" s="357" t="s">
        <v>151</v>
      </c>
      <c r="E51" s="121"/>
      <c r="F51" s="307"/>
      <c r="G51" s="87"/>
      <c r="H51" s="98" t="s">
        <v>142</v>
      </c>
    </row>
    <row r="52" spans="1:8" s="90" customFormat="1" ht="15" customHeight="1">
      <c r="B52" s="309"/>
      <c r="C52" s="309"/>
      <c r="D52" s="309"/>
      <c r="E52" s="114"/>
      <c r="F52" s="369"/>
      <c r="G52" s="115"/>
      <c r="H52" s="92"/>
    </row>
    <row r="53" spans="1:8" s="90" customFormat="1" ht="15" customHeight="1">
      <c r="B53" s="338" t="s">
        <v>1343</v>
      </c>
      <c r="C53" s="309"/>
      <c r="D53" s="358">
        <f>35076/225</f>
        <v>155.89333333333335</v>
      </c>
      <c r="E53" s="114"/>
      <c r="F53" s="369"/>
      <c r="G53" s="115"/>
      <c r="H53" s="135" t="s">
        <v>1342</v>
      </c>
    </row>
    <row r="54" spans="1:8" s="90" customFormat="1" ht="15" customHeight="1">
      <c r="B54" s="309"/>
      <c r="C54" s="309"/>
      <c r="D54" s="309"/>
      <c r="E54" s="114"/>
      <c r="F54" s="369"/>
      <c r="G54" s="115"/>
      <c r="H54" s="92"/>
    </row>
    <row r="55" spans="1:8" s="90" customFormat="1" ht="15" customHeight="1">
      <c r="B55" s="338" t="s">
        <v>1203</v>
      </c>
      <c r="C55" s="309"/>
      <c r="D55" s="359">
        <v>12000</v>
      </c>
      <c r="E55" s="114"/>
      <c r="F55" s="369"/>
      <c r="G55" s="115"/>
      <c r="H55" s="135" t="s">
        <v>1344</v>
      </c>
    </row>
    <row r="56" spans="1:8" s="90" customFormat="1" ht="15" customHeight="1">
      <c r="B56" s="340"/>
      <c r="C56" s="309"/>
      <c r="D56" s="309"/>
      <c r="E56" s="114"/>
      <c r="F56" s="369"/>
      <c r="G56" s="115"/>
      <c r="H56" s="92"/>
    </row>
    <row r="57" spans="1:8" s="90" customFormat="1" ht="15" customHeight="1">
      <c r="B57" s="338" t="s">
        <v>1204</v>
      </c>
      <c r="C57" s="309"/>
      <c r="D57" s="359">
        <v>18100</v>
      </c>
      <c r="E57" s="114"/>
      <c r="F57" s="369"/>
      <c r="G57" s="115"/>
      <c r="H57" s="135" t="s">
        <v>1344</v>
      </c>
    </row>
    <row r="58" spans="1:8" s="90" customFormat="1" ht="15" customHeight="1">
      <c r="B58" s="309"/>
      <c r="C58" s="309"/>
      <c r="D58" s="309"/>
      <c r="E58" s="114"/>
      <c r="F58" s="369"/>
      <c r="G58" s="115"/>
      <c r="H58" s="92"/>
    </row>
    <row r="59" spans="1:8" s="90" customFormat="1" ht="15" customHeight="1">
      <c r="B59" s="338" t="s">
        <v>1383</v>
      </c>
      <c r="C59" s="309"/>
      <c r="D59" s="360">
        <f>D55*F59</f>
        <v>12677.519641483899</v>
      </c>
      <c r="E59" s="114"/>
      <c r="F59" s="374">
        <f>100/94.6557397610579</f>
        <v>1.0564599701236583</v>
      </c>
      <c r="G59" s="115"/>
      <c r="H59" s="135" t="s">
        <v>1347</v>
      </c>
    </row>
    <row r="60" spans="1:8" s="90" customFormat="1" ht="15" customHeight="1">
      <c r="B60" s="309"/>
      <c r="C60" s="309"/>
      <c r="D60" s="309"/>
      <c r="E60" s="114"/>
      <c r="F60" s="375"/>
      <c r="G60" s="115"/>
      <c r="H60" s="92"/>
    </row>
    <row r="61" spans="1:8" s="90" customFormat="1" ht="15" customHeight="1">
      <c r="B61" s="338" t="s">
        <v>1384</v>
      </c>
      <c r="C61" s="309"/>
      <c r="D61" s="360">
        <f>D57*F61</f>
        <v>19121.925459238217</v>
      </c>
      <c r="E61" s="114"/>
      <c r="F61" s="374">
        <f>100/94.6557397610579</f>
        <v>1.0564599701236583</v>
      </c>
      <c r="G61" s="115"/>
      <c r="H61" s="135" t="s">
        <v>1347</v>
      </c>
    </row>
    <row r="62" spans="1:8" s="90" customFormat="1" ht="15" customHeight="1">
      <c r="B62" s="309"/>
      <c r="C62" s="309"/>
      <c r="D62" s="309"/>
      <c r="E62" s="114"/>
      <c r="F62" s="369"/>
      <c r="G62" s="115"/>
      <c r="H62" s="92"/>
    </row>
    <row r="63" spans="1:8" s="90" customFormat="1" ht="15" customHeight="1">
      <c r="B63" s="338" t="s">
        <v>1320</v>
      </c>
      <c r="C63" s="309"/>
      <c r="D63" s="348">
        <v>1.8</v>
      </c>
      <c r="E63" s="114"/>
      <c r="F63" s="369"/>
      <c r="G63" s="115"/>
      <c r="H63" s="135" t="s">
        <v>1373</v>
      </c>
    </row>
    <row r="64" spans="1:8" s="90" customFormat="1" ht="15" customHeight="1">
      <c r="B64" s="309"/>
      <c r="C64" s="309"/>
      <c r="D64" s="309"/>
      <c r="E64" s="114"/>
      <c r="F64" s="369"/>
      <c r="G64" s="115"/>
      <c r="H64" s="92"/>
    </row>
    <row r="65" spans="1:44" s="90" customFormat="1">
      <c r="B65" s="338" t="s">
        <v>1322</v>
      </c>
      <c r="C65" s="309"/>
      <c r="D65" s="351">
        <v>0.625</v>
      </c>
      <c r="E65" s="114"/>
      <c r="F65" s="369"/>
      <c r="G65" s="115"/>
      <c r="H65" s="135" t="s">
        <v>1370</v>
      </c>
    </row>
    <row r="66" spans="1:44" s="90" customFormat="1" ht="15" customHeight="1">
      <c r="B66" s="309"/>
      <c r="C66" s="309"/>
      <c r="D66" s="309"/>
      <c r="E66" s="114"/>
      <c r="F66" s="369"/>
      <c r="G66" s="115"/>
      <c r="H66" s="92"/>
    </row>
    <row r="67" spans="1:44" s="90" customFormat="1" ht="15" customHeight="1">
      <c r="B67" s="338" t="s">
        <v>1318</v>
      </c>
      <c r="C67" s="309"/>
      <c r="D67" s="361">
        <v>5614</v>
      </c>
      <c r="E67" s="114"/>
      <c r="F67" s="309"/>
      <c r="G67" s="115"/>
      <c r="H67" s="135" t="s">
        <v>1341</v>
      </c>
    </row>
    <row r="68" spans="1:44" s="90" customFormat="1" ht="15" customHeight="1">
      <c r="B68" s="340"/>
      <c r="C68" s="309"/>
      <c r="D68" s="362"/>
      <c r="E68" s="114"/>
      <c r="F68" s="309"/>
      <c r="G68" s="115"/>
      <c r="H68" s="92"/>
    </row>
    <row r="69" spans="1:44" s="90" customFormat="1" ht="15" customHeight="1">
      <c r="B69" s="338" t="s">
        <v>1327</v>
      </c>
      <c r="C69" s="309"/>
      <c r="D69" s="361">
        <v>13489</v>
      </c>
      <c r="E69" s="114"/>
      <c r="F69" s="309"/>
      <c r="G69" s="115"/>
      <c r="H69" s="135" t="s">
        <v>1341</v>
      </c>
    </row>
    <row r="70" spans="1:44" s="90" customFormat="1" ht="15" customHeight="1">
      <c r="B70" s="340"/>
      <c r="C70" s="309"/>
      <c r="D70" s="362"/>
      <c r="E70" s="114"/>
      <c r="F70" s="309"/>
      <c r="G70" s="115"/>
      <c r="H70" s="92"/>
    </row>
    <row r="71" spans="1:44" s="90" customFormat="1" ht="15" customHeight="1">
      <c r="B71" s="338" t="s">
        <v>1345</v>
      </c>
      <c r="C71" s="309"/>
      <c r="D71" s="360">
        <f>D67*F71</f>
        <v>6290.5699716205254</v>
      </c>
      <c r="E71" s="114"/>
      <c r="F71" s="374">
        <f>100/89.2446952394962</f>
        <v>1.1205147794122774</v>
      </c>
      <c r="G71" s="115"/>
      <c r="H71" s="135" t="s">
        <v>1347</v>
      </c>
    </row>
    <row r="72" spans="1:44" s="90" customFormat="1" ht="15" customHeight="1">
      <c r="B72" s="340"/>
      <c r="C72" s="309"/>
      <c r="D72" s="362"/>
      <c r="E72" s="114"/>
      <c r="F72" s="375"/>
      <c r="G72" s="115"/>
      <c r="H72" s="92"/>
    </row>
    <row r="73" spans="1:44" s="90" customFormat="1" ht="15" customHeight="1">
      <c r="B73" s="338" t="s">
        <v>1346</v>
      </c>
      <c r="C73" s="309"/>
      <c r="D73" s="360">
        <f>D69*F73</f>
        <v>15114.623859492211</v>
      </c>
      <c r="E73" s="114"/>
      <c r="F73" s="374">
        <f>100/89.2446952394962</f>
        <v>1.1205147794122774</v>
      </c>
      <c r="G73" s="115"/>
      <c r="H73" s="135" t="s">
        <v>1347</v>
      </c>
    </row>
    <row r="74" spans="1:44" s="90" customFormat="1" ht="15" customHeight="1">
      <c r="B74" s="309"/>
      <c r="C74" s="309"/>
      <c r="D74" s="309"/>
      <c r="E74" s="114"/>
      <c r="F74" s="369"/>
      <c r="G74" s="115"/>
      <c r="H74" s="92"/>
    </row>
    <row r="75" spans="1:44" ht="18.75" customHeight="1">
      <c r="A75" s="87"/>
      <c r="B75" s="356" t="s">
        <v>153</v>
      </c>
      <c r="C75" s="307"/>
      <c r="D75" s="363" t="s">
        <v>151</v>
      </c>
      <c r="E75" s="129"/>
      <c r="F75" s="357"/>
      <c r="G75" s="98"/>
      <c r="H75" s="98" t="s">
        <v>142</v>
      </c>
      <c r="I75" s="90"/>
      <c r="J75" s="90"/>
      <c r="K75" s="90"/>
      <c r="L75" s="90"/>
      <c r="M75" s="90"/>
      <c r="N75" s="90"/>
      <c r="O75" s="90"/>
      <c r="P75" s="90"/>
      <c r="Q75" s="90"/>
      <c r="R75" s="90"/>
      <c r="S75" s="90"/>
      <c r="T75" s="90"/>
      <c r="U75" s="90"/>
      <c r="V75" s="90"/>
      <c r="W75" s="90"/>
      <c r="X75" s="90"/>
      <c r="Y75" s="90"/>
      <c r="Z75" s="90"/>
      <c r="AA75" s="90"/>
      <c r="AB75" s="90"/>
      <c r="AC75" s="90"/>
      <c r="AD75" s="90"/>
      <c r="AE75" s="90"/>
      <c r="AF75" s="90"/>
      <c r="AG75" s="90"/>
      <c r="AH75" s="90"/>
      <c r="AI75" s="90"/>
      <c r="AJ75" s="90"/>
      <c r="AK75" s="90"/>
      <c r="AL75" s="90"/>
      <c r="AM75" s="90"/>
      <c r="AN75" s="90"/>
      <c r="AO75" s="90"/>
      <c r="AP75" s="90"/>
      <c r="AQ75" s="90"/>
      <c r="AR75" s="90"/>
    </row>
    <row r="76" spans="1:44" s="90" customFormat="1" ht="15" customHeight="1">
      <c r="B76" s="352" t="s">
        <v>1359</v>
      </c>
      <c r="C76" s="309"/>
      <c r="D76" s="309"/>
      <c r="E76" s="114"/>
      <c r="F76" s="369"/>
      <c r="G76" s="115"/>
      <c r="H76" s="92"/>
    </row>
    <row r="77" spans="1:44" s="90" customFormat="1" ht="15" customHeight="1">
      <c r="B77" s="309"/>
      <c r="C77" s="309"/>
      <c r="D77" s="309"/>
      <c r="E77" s="114"/>
      <c r="F77" s="369"/>
      <c r="G77" s="115"/>
      <c r="H77" s="92"/>
    </row>
    <row r="78" spans="1:44" s="90" customFormat="1" ht="15" customHeight="1">
      <c r="B78" s="338" t="s">
        <v>1201</v>
      </c>
      <c r="C78" s="309"/>
      <c r="D78" s="364">
        <f>D19*D59*0.2012455</f>
        <v>14373475.047903569</v>
      </c>
      <c r="E78" s="114"/>
      <c r="F78" s="369"/>
      <c r="G78" s="115"/>
      <c r="H78" s="92"/>
    </row>
    <row r="79" spans="1:44" s="90" customFormat="1" ht="15" customHeight="1">
      <c r="B79" s="309"/>
      <c r="C79" s="309"/>
      <c r="D79" s="309"/>
      <c r="E79" s="114"/>
      <c r="F79" s="369"/>
      <c r="G79" s="115"/>
      <c r="H79" s="92"/>
    </row>
    <row r="80" spans="1:44" s="90" customFormat="1" ht="15" customHeight="1">
      <c r="B80" s="338" t="s">
        <v>1202</v>
      </c>
      <c r="C80" s="309"/>
      <c r="D80" s="364">
        <f>D31*D61*0.2012455</f>
        <v>269362222.7122243</v>
      </c>
      <c r="E80" s="114"/>
      <c r="F80" s="369"/>
      <c r="G80" s="115"/>
      <c r="H80" s="130"/>
    </row>
    <row r="81" spans="2:8" s="90" customFormat="1" ht="15" customHeight="1">
      <c r="B81" s="309"/>
      <c r="C81" s="309"/>
      <c r="D81" s="309"/>
      <c r="E81" s="114"/>
      <c r="F81" s="369"/>
      <c r="G81" s="115"/>
      <c r="H81" s="92"/>
    </row>
    <row r="82" spans="2:8" s="90" customFormat="1" ht="15" customHeight="1">
      <c r="B82" s="352" t="s">
        <v>1360</v>
      </c>
      <c r="C82" s="309"/>
      <c r="D82" s="309"/>
      <c r="E82" s="114"/>
      <c r="F82" s="369"/>
      <c r="G82" s="115"/>
      <c r="H82" s="92"/>
    </row>
    <row r="83" spans="2:8" s="90" customFormat="1" ht="15" customHeight="1">
      <c r="B83" s="309"/>
      <c r="C83" s="309"/>
      <c r="D83" s="309"/>
      <c r="E83" s="114"/>
      <c r="F83" s="369"/>
      <c r="G83" s="115"/>
      <c r="H83" s="92"/>
    </row>
    <row r="84" spans="2:8" s="90" customFormat="1" ht="15" customHeight="1">
      <c r="B84" s="365" t="s">
        <v>1198</v>
      </c>
      <c r="C84" s="309"/>
      <c r="D84" s="309"/>
      <c r="E84" s="114"/>
      <c r="F84" s="369"/>
      <c r="G84" s="115"/>
      <c r="H84" s="92"/>
    </row>
    <row r="85" spans="2:8" s="90" customFormat="1" ht="15" customHeight="1">
      <c r="B85" s="340"/>
      <c r="C85" s="309"/>
      <c r="D85" s="309"/>
      <c r="E85" s="114"/>
      <c r="F85" s="369"/>
      <c r="G85" s="115"/>
      <c r="H85" s="92"/>
    </row>
    <row r="86" spans="2:8" s="90" customFormat="1" ht="15" customHeight="1">
      <c r="B86" s="338" t="s">
        <v>1201</v>
      </c>
      <c r="C86" s="309"/>
      <c r="D86" s="364">
        <f>D39*D53</f>
        <v>7904444.6379021332</v>
      </c>
      <c r="E86" s="114"/>
      <c r="F86" s="369"/>
      <c r="G86" s="115"/>
      <c r="H86" s="92"/>
    </row>
    <row r="87" spans="2:8" s="90" customFormat="1" ht="15" customHeight="1">
      <c r="B87" s="309"/>
      <c r="C87" s="309"/>
      <c r="D87" s="309"/>
      <c r="E87" s="114"/>
      <c r="F87" s="369"/>
      <c r="G87" s="115"/>
      <c r="H87" s="92"/>
    </row>
    <row r="88" spans="2:8" s="90" customFormat="1" ht="15" customHeight="1">
      <c r="B88" s="338" t="s">
        <v>1202</v>
      </c>
      <c r="C88" s="309"/>
      <c r="D88" s="364">
        <f>D41*D53</f>
        <v>196416938.07555708</v>
      </c>
      <c r="E88" s="114"/>
      <c r="F88" s="369"/>
      <c r="G88" s="115"/>
      <c r="H88" s="130"/>
    </row>
    <row r="89" spans="2:8" s="90" customFormat="1" ht="15" customHeight="1">
      <c r="B89" s="340"/>
      <c r="C89" s="309"/>
      <c r="D89" s="309"/>
      <c r="E89" s="114"/>
      <c r="F89" s="369"/>
      <c r="G89" s="115"/>
      <c r="H89" s="92"/>
    </row>
    <row r="90" spans="2:8" s="90" customFormat="1" ht="15" customHeight="1">
      <c r="B90" s="365" t="s">
        <v>1199</v>
      </c>
      <c r="C90" s="309"/>
      <c r="D90" s="309"/>
      <c r="E90" s="114"/>
      <c r="F90" s="369"/>
      <c r="G90" s="115"/>
      <c r="H90" s="92"/>
    </row>
    <row r="91" spans="2:8" s="90" customFormat="1" ht="15" customHeight="1">
      <c r="B91" s="340"/>
      <c r="C91" s="309"/>
      <c r="D91" s="309"/>
      <c r="E91" s="114"/>
      <c r="F91" s="369"/>
      <c r="G91" s="115"/>
      <c r="H91" s="92"/>
    </row>
    <row r="92" spans="2:8" s="90" customFormat="1" ht="15" customHeight="1">
      <c r="B92" s="338" t="s">
        <v>1201</v>
      </c>
      <c r="C92" s="309"/>
      <c r="D92" s="364">
        <f>D65*D86</f>
        <v>4940277.8986888332</v>
      </c>
      <c r="E92" s="114"/>
      <c r="F92" s="369"/>
      <c r="G92" s="115"/>
      <c r="H92" s="92"/>
    </row>
    <row r="93" spans="2:8" s="90" customFormat="1" ht="15" customHeight="1">
      <c r="B93" s="309"/>
      <c r="C93" s="309"/>
      <c r="D93" s="309"/>
      <c r="E93" s="114"/>
      <c r="F93" s="369"/>
      <c r="G93" s="115"/>
      <c r="H93" s="92"/>
    </row>
    <row r="94" spans="2:8" s="90" customFormat="1" ht="15" customHeight="1">
      <c r="B94" s="338" t="s">
        <v>1202</v>
      </c>
      <c r="C94" s="309"/>
      <c r="D94" s="364">
        <f>D65*D88</f>
        <v>122760586.29722318</v>
      </c>
      <c r="E94" s="114"/>
      <c r="F94" s="369"/>
      <c r="G94" s="115"/>
      <c r="H94" s="130"/>
    </row>
    <row r="95" spans="2:8" s="90" customFormat="1" ht="15" customHeight="1">
      <c r="B95" s="309"/>
      <c r="C95" s="309"/>
      <c r="D95" s="309"/>
      <c r="E95" s="114"/>
      <c r="F95" s="369"/>
      <c r="G95" s="115"/>
      <c r="H95" s="92"/>
    </row>
    <row r="96" spans="2:8" s="90" customFormat="1" ht="15" customHeight="1">
      <c r="B96" s="352" t="s">
        <v>1361</v>
      </c>
      <c r="C96" s="309"/>
      <c r="D96" s="309"/>
      <c r="E96" s="114"/>
      <c r="F96" s="369"/>
      <c r="G96" s="115"/>
      <c r="H96" s="92"/>
    </row>
    <row r="97" spans="2:8" s="90" customFormat="1" ht="15" customHeight="1">
      <c r="B97" s="309"/>
      <c r="C97" s="309"/>
      <c r="D97" s="309"/>
      <c r="E97" s="114"/>
      <c r="F97" s="369"/>
      <c r="G97" s="115"/>
      <c r="H97" s="92"/>
    </row>
    <row r="98" spans="2:8" s="90" customFormat="1" ht="15" customHeight="1">
      <c r="B98" s="338" t="s">
        <v>1201</v>
      </c>
      <c r="C98" s="309"/>
      <c r="D98" s="364">
        <f>D63*(D86+D92)</f>
        <v>23120500.565863743</v>
      </c>
      <c r="E98" s="114"/>
      <c r="F98" s="369"/>
      <c r="G98" s="115"/>
      <c r="H98" s="92"/>
    </row>
    <row r="99" spans="2:8" s="90" customFormat="1" ht="15" customHeight="1">
      <c r="B99" s="309"/>
      <c r="C99" s="309"/>
      <c r="D99" s="366"/>
      <c r="E99" s="114"/>
      <c r="F99" s="369"/>
      <c r="G99" s="115"/>
      <c r="H99" s="92"/>
    </row>
    <row r="100" spans="2:8" s="90" customFormat="1" ht="15" customHeight="1">
      <c r="B100" s="338" t="s">
        <v>1202</v>
      </c>
      <c r="C100" s="309"/>
      <c r="D100" s="364">
        <f>D63*(D88+D94)</f>
        <v>574519543.87100446</v>
      </c>
      <c r="E100" s="114"/>
      <c r="F100" s="369"/>
      <c r="G100" s="115"/>
      <c r="H100" s="130"/>
    </row>
    <row r="101" spans="2:8" s="90" customFormat="1" ht="15" customHeight="1">
      <c r="B101" s="309"/>
      <c r="C101" s="309"/>
      <c r="D101" s="309"/>
      <c r="E101" s="114"/>
      <c r="F101" s="369"/>
      <c r="G101" s="115"/>
      <c r="H101" s="92"/>
    </row>
    <row r="102" spans="2:8" s="90" customFormat="1" ht="15" customHeight="1">
      <c r="B102" s="352" t="s">
        <v>1362</v>
      </c>
      <c r="C102" s="309"/>
      <c r="D102" s="309"/>
      <c r="E102" s="114"/>
      <c r="F102" s="369"/>
      <c r="G102" s="115"/>
      <c r="H102" s="92"/>
    </row>
    <row r="103" spans="2:8" s="90" customFormat="1" ht="15" customHeight="1">
      <c r="B103" s="309"/>
      <c r="C103" s="309"/>
      <c r="D103" s="309"/>
      <c r="E103" s="114"/>
      <c r="F103" s="369"/>
      <c r="G103" s="115"/>
      <c r="H103" s="92"/>
    </row>
    <row r="104" spans="2:8" s="90" customFormat="1" ht="15" customHeight="1">
      <c r="B104" s="338" t="s">
        <v>1200</v>
      </c>
      <c r="C104" s="309"/>
      <c r="D104" s="364">
        <f>(D47*D45)*D71</f>
        <v>43612609.052167706</v>
      </c>
      <c r="E104" s="114"/>
      <c r="F104" s="369"/>
      <c r="G104" s="115"/>
      <c r="H104" s="92"/>
    </row>
    <row r="105" spans="2:8" s="90" customFormat="1" ht="15" customHeight="1">
      <c r="B105" s="340"/>
      <c r="C105" s="309"/>
      <c r="D105" s="309"/>
      <c r="E105" s="114"/>
      <c r="F105" s="369"/>
      <c r="G105" s="115"/>
      <c r="H105" s="92"/>
    </row>
    <row r="106" spans="2:8" s="90" customFormat="1" ht="15" customHeight="1">
      <c r="B106" s="338" t="s">
        <v>1326</v>
      </c>
      <c r="C106" s="309"/>
      <c r="D106" s="364">
        <f>(D47*D45)*D73</f>
        <v>104789897.31113113</v>
      </c>
      <c r="E106" s="114"/>
      <c r="F106" s="369"/>
      <c r="G106" s="115"/>
      <c r="H106" s="92"/>
    </row>
    <row r="107" spans="2:8" s="90" customFormat="1" ht="15" customHeight="1">
      <c r="B107" s="309"/>
      <c r="C107" s="309"/>
      <c r="D107" s="309"/>
      <c r="E107" s="114"/>
      <c r="F107" s="369"/>
      <c r="G107" s="115"/>
      <c r="H107" s="92"/>
    </row>
    <row r="108" spans="2:8" s="90" customFormat="1" ht="15" customHeight="1">
      <c r="B108" s="352" t="s">
        <v>1363</v>
      </c>
      <c r="C108" s="309"/>
      <c r="D108" s="367">
        <f>D78+D80+D86+D88+D92+D94+D98+D100+D104+D106</f>
        <v>1361800495.4696662</v>
      </c>
      <c r="E108" s="114"/>
      <c r="F108" s="369"/>
      <c r="G108" s="115"/>
      <c r="H108" s="92"/>
    </row>
    <row r="109" spans="2:8" s="90" customFormat="1" ht="15" customHeight="1">
      <c r="B109" s="309"/>
      <c r="C109" s="309"/>
      <c r="D109" s="309"/>
      <c r="E109" s="114"/>
      <c r="F109" s="369"/>
      <c r="G109" s="115"/>
      <c r="H109" s="92"/>
    </row>
    <row r="110" spans="2:8" s="90" customFormat="1" ht="15" customHeight="1">
      <c r="B110" s="309"/>
      <c r="C110" s="309"/>
      <c r="D110" s="309"/>
      <c r="E110" s="114"/>
      <c r="F110" s="369"/>
      <c r="G110" s="115"/>
      <c r="H110" s="92"/>
    </row>
    <row r="111" spans="2:8" s="90" customFormat="1" ht="15" customHeight="1">
      <c r="B111" s="309"/>
      <c r="C111" s="309"/>
      <c r="D111" s="309"/>
      <c r="E111" s="114"/>
      <c r="F111" s="369"/>
      <c r="G111" s="115"/>
      <c r="H111" s="92"/>
    </row>
    <row r="112" spans="2:8" s="90" customFormat="1">
      <c r="B112" s="309"/>
      <c r="C112" s="309"/>
      <c r="D112" s="309"/>
      <c r="E112" s="114"/>
      <c r="F112" s="369"/>
      <c r="G112" s="115"/>
      <c r="H112" s="92"/>
    </row>
    <row r="113" spans="2:8" s="90" customFormat="1">
      <c r="B113" s="309"/>
      <c r="C113" s="309"/>
      <c r="D113" s="309"/>
      <c r="E113" s="114"/>
      <c r="F113" s="369"/>
      <c r="G113" s="115"/>
      <c r="H113" s="92"/>
    </row>
    <row r="114" spans="2:8" s="90" customFormat="1">
      <c r="B114" s="309"/>
      <c r="C114" s="309"/>
      <c r="D114" s="309"/>
      <c r="E114" s="114"/>
      <c r="F114" s="369"/>
      <c r="G114" s="115"/>
      <c r="H114" s="92"/>
    </row>
    <row r="115" spans="2:8" s="90" customFormat="1">
      <c r="B115" s="309"/>
      <c r="C115" s="309"/>
      <c r="D115" s="309"/>
      <c r="E115" s="114"/>
      <c r="F115" s="369"/>
      <c r="G115" s="115"/>
      <c r="H115" s="92"/>
    </row>
    <row r="116" spans="2:8" s="90" customFormat="1">
      <c r="B116" s="309"/>
      <c r="C116" s="309"/>
      <c r="D116" s="309"/>
      <c r="E116" s="114"/>
      <c r="F116" s="369"/>
      <c r="G116" s="115"/>
      <c r="H116" s="92"/>
    </row>
    <row r="117" spans="2:8" s="90" customFormat="1">
      <c r="B117" s="309"/>
      <c r="C117" s="309"/>
      <c r="D117" s="309"/>
      <c r="E117" s="114"/>
      <c r="F117" s="369"/>
      <c r="G117" s="115"/>
      <c r="H117" s="92"/>
    </row>
    <row r="118" spans="2:8" s="90" customFormat="1">
      <c r="B118" s="309"/>
      <c r="C118" s="309"/>
      <c r="D118" s="309"/>
      <c r="E118" s="114"/>
      <c r="F118" s="369"/>
      <c r="G118" s="115"/>
      <c r="H118" s="92"/>
    </row>
    <row r="119" spans="2:8" s="90" customFormat="1">
      <c r="B119" s="309"/>
      <c r="C119" s="309"/>
      <c r="D119" s="309"/>
      <c r="E119" s="114"/>
      <c r="F119" s="369"/>
      <c r="G119" s="115"/>
      <c r="H119" s="92"/>
    </row>
    <row r="120" spans="2:8" s="90" customFormat="1">
      <c r="B120" s="309"/>
      <c r="C120" s="309"/>
      <c r="D120" s="309"/>
      <c r="E120" s="114"/>
      <c r="F120" s="369"/>
      <c r="G120" s="115"/>
      <c r="H120" s="92"/>
    </row>
    <row r="121" spans="2:8" s="90" customFormat="1">
      <c r="B121" s="309"/>
      <c r="C121" s="309"/>
      <c r="D121" s="309"/>
      <c r="E121" s="114"/>
      <c r="F121" s="369"/>
      <c r="G121" s="115"/>
      <c r="H121" s="92"/>
    </row>
    <row r="122" spans="2:8" s="90" customFormat="1">
      <c r="B122" s="309"/>
      <c r="C122" s="309"/>
      <c r="D122" s="309"/>
      <c r="E122" s="114"/>
      <c r="F122" s="369"/>
      <c r="G122" s="115"/>
      <c r="H122" s="92"/>
    </row>
    <row r="123" spans="2:8" s="90" customFormat="1">
      <c r="B123" s="309"/>
      <c r="C123" s="309"/>
      <c r="D123" s="309"/>
      <c r="E123" s="114"/>
      <c r="F123" s="369"/>
      <c r="G123" s="115"/>
      <c r="H123" s="92"/>
    </row>
    <row r="124" spans="2:8" s="90" customFormat="1">
      <c r="B124" s="309"/>
      <c r="C124" s="309"/>
      <c r="D124" s="309"/>
      <c r="E124" s="114"/>
      <c r="F124" s="369"/>
      <c r="G124" s="115"/>
      <c r="H124" s="92"/>
    </row>
    <row r="125" spans="2:8" s="90" customFormat="1">
      <c r="B125" s="309"/>
      <c r="C125" s="309"/>
      <c r="D125" s="309"/>
      <c r="E125" s="114"/>
      <c r="F125" s="369"/>
      <c r="G125" s="115"/>
      <c r="H125" s="92"/>
    </row>
    <row r="126" spans="2:8" s="90" customFormat="1">
      <c r="B126" s="309"/>
      <c r="C126" s="309"/>
      <c r="D126" s="309"/>
      <c r="E126" s="114"/>
      <c r="F126" s="369"/>
      <c r="G126" s="115"/>
      <c r="H126" s="92"/>
    </row>
    <row r="127" spans="2:8" s="90" customFormat="1">
      <c r="B127" s="309"/>
      <c r="C127" s="309"/>
      <c r="D127" s="309"/>
      <c r="E127" s="114"/>
      <c r="F127" s="369"/>
      <c r="G127" s="115"/>
      <c r="H127" s="92"/>
    </row>
    <row r="128" spans="2:8" s="90" customFormat="1">
      <c r="B128" s="309"/>
      <c r="C128" s="309"/>
      <c r="D128" s="309"/>
      <c r="E128" s="114"/>
      <c r="F128" s="369"/>
      <c r="G128" s="115"/>
      <c r="H128" s="92"/>
    </row>
    <row r="129" spans="2:8" s="90" customFormat="1">
      <c r="B129" s="309"/>
      <c r="C129" s="309"/>
      <c r="D129" s="309"/>
      <c r="E129" s="114"/>
      <c r="F129" s="369"/>
      <c r="G129" s="115"/>
      <c r="H129" s="92"/>
    </row>
    <row r="130" spans="2:8" s="90" customFormat="1">
      <c r="B130" s="309"/>
      <c r="C130" s="309"/>
      <c r="D130" s="309"/>
      <c r="E130" s="114"/>
      <c r="F130" s="369"/>
      <c r="G130" s="115"/>
      <c r="H130" s="92"/>
    </row>
    <row r="131" spans="2:8" s="90" customFormat="1">
      <c r="B131" s="309"/>
      <c r="C131" s="309"/>
      <c r="D131" s="309"/>
      <c r="E131" s="114"/>
      <c r="F131" s="369"/>
      <c r="G131" s="115"/>
      <c r="H131" s="92"/>
    </row>
    <row r="132" spans="2:8" s="90" customFormat="1">
      <c r="B132" s="309"/>
      <c r="C132" s="309"/>
      <c r="D132" s="309"/>
      <c r="E132" s="114"/>
      <c r="F132" s="369"/>
      <c r="G132" s="115"/>
      <c r="H132" s="92"/>
    </row>
    <row r="133" spans="2:8" s="90" customFormat="1">
      <c r="B133" s="309"/>
      <c r="C133" s="309"/>
      <c r="D133" s="309"/>
      <c r="E133" s="114"/>
      <c r="F133" s="369"/>
      <c r="G133" s="115"/>
      <c r="H133" s="92"/>
    </row>
    <row r="134" spans="2:8" s="90" customFormat="1">
      <c r="B134" s="309"/>
      <c r="C134" s="309"/>
      <c r="D134" s="309"/>
      <c r="E134" s="114"/>
      <c r="F134" s="369"/>
      <c r="G134" s="115"/>
      <c r="H134" s="92"/>
    </row>
    <row r="135" spans="2:8" s="90" customFormat="1">
      <c r="B135" s="309"/>
      <c r="C135" s="309"/>
      <c r="D135" s="309"/>
      <c r="E135" s="114"/>
      <c r="F135" s="369"/>
      <c r="G135" s="115"/>
      <c r="H135" s="92"/>
    </row>
    <row r="136" spans="2:8" s="90" customFormat="1">
      <c r="B136" s="309"/>
      <c r="C136" s="309"/>
      <c r="D136" s="309"/>
      <c r="E136" s="114"/>
      <c r="F136" s="369"/>
      <c r="G136" s="115"/>
      <c r="H136" s="92"/>
    </row>
    <row r="137" spans="2:8" s="90" customFormat="1">
      <c r="B137" s="309"/>
      <c r="C137" s="309"/>
      <c r="D137" s="309"/>
      <c r="E137" s="114"/>
      <c r="F137" s="369"/>
      <c r="G137" s="115"/>
      <c r="H137" s="92"/>
    </row>
    <row r="138" spans="2:8" s="90" customFormat="1">
      <c r="B138" s="309"/>
      <c r="C138" s="309"/>
      <c r="D138" s="309"/>
      <c r="E138" s="114"/>
      <c r="F138" s="369"/>
      <c r="G138" s="115"/>
      <c r="H138" s="92"/>
    </row>
    <row r="139" spans="2:8" s="90" customFormat="1">
      <c r="B139" s="309"/>
      <c r="C139" s="309"/>
      <c r="D139" s="309"/>
      <c r="E139" s="114"/>
      <c r="F139" s="369"/>
      <c r="G139" s="115"/>
      <c r="H139" s="92"/>
    </row>
    <row r="140" spans="2:8" s="90" customFormat="1">
      <c r="B140" s="309"/>
      <c r="C140" s="309"/>
      <c r="D140" s="309"/>
      <c r="E140" s="114"/>
      <c r="F140" s="369"/>
      <c r="G140" s="115"/>
      <c r="H140" s="92"/>
    </row>
    <row r="141" spans="2:8" s="90" customFormat="1">
      <c r="B141" s="309"/>
      <c r="C141" s="309"/>
      <c r="D141" s="309"/>
      <c r="E141" s="114"/>
      <c r="F141" s="369"/>
      <c r="G141" s="115"/>
      <c r="H141" s="92"/>
    </row>
    <row r="142" spans="2:8" s="90" customFormat="1">
      <c r="B142" s="309"/>
      <c r="C142" s="309"/>
      <c r="D142" s="309"/>
      <c r="E142" s="114"/>
      <c r="F142" s="369"/>
      <c r="G142" s="115"/>
      <c r="H142" s="92"/>
    </row>
    <row r="143" spans="2:8" s="90" customFormat="1">
      <c r="B143" s="309"/>
      <c r="C143" s="309"/>
      <c r="D143" s="309"/>
      <c r="E143" s="114"/>
      <c r="F143" s="369"/>
      <c r="G143" s="115"/>
      <c r="H143" s="92"/>
    </row>
    <row r="144" spans="2:8" s="90" customFormat="1">
      <c r="B144" s="309"/>
      <c r="C144" s="309"/>
      <c r="D144" s="309"/>
      <c r="E144" s="114"/>
      <c r="F144" s="369"/>
      <c r="G144" s="115"/>
      <c r="H144" s="92"/>
    </row>
    <row r="145" spans="2:8" s="90" customFormat="1">
      <c r="B145" s="309"/>
      <c r="C145" s="309"/>
      <c r="D145" s="309"/>
      <c r="E145" s="114"/>
      <c r="F145" s="369"/>
      <c r="G145" s="115"/>
      <c r="H145" s="92"/>
    </row>
    <row r="146" spans="2:8" s="90" customFormat="1">
      <c r="B146" s="309"/>
      <c r="C146" s="309"/>
      <c r="D146" s="309"/>
      <c r="E146" s="114"/>
      <c r="F146" s="369"/>
      <c r="G146" s="115"/>
      <c r="H146" s="92"/>
    </row>
    <row r="147" spans="2:8" s="90" customFormat="1">
      <c r="B147" s="309"/>
      <c r="C147" s="309"/>
      <c r="D147" s="309"/>
      <c r="E147" s="114"/>
      <c r="F147" s="369"/>
      <c r="G147" s="115"/>
      <c r="H147" s="92"/>
    </row>
    <row r="148" spans="2:8" s="90" customFormat="1">
      <c r="B148" s="309"/>
      <c r="C148" s="309"/>
      <c r="D148" s="309"/>
      <c r="E148" s="114"/>
      <c r="F148" s="369"/>
      <c r="G148" s="115"/>
      <c r="H148" s="92"/>
    </row>
    <row r="149" spans="2:8" s="90" customFormat="1">
      <c r="B149" s="309"/>
      <c r="C149" s="309"/>
      <c r="D149" s="309"/>
      <c r="E149" s="114"/>
      <c r="F149" s="369"/>
      <c r="G149" s="115"/>
      <c r="H149" s="92"/>
    </row>
    <row r="150" spans="2:8" s="90" customFormat="1">
      <c r="B150" s="309"/>
      <c r="C150" s="309"/>
      <c r="D150" s="309"/>
      <c r="E150" s="114"/>
      <c r="F150" s="369"/>
      <c r="G150" s="115"/>
      <c r="H150" s="92"/>
    </row>
    <row r="151" spans="2:8" s="90" customFormat="1">
      <c r="B151" s="309"/>
      <c r="C151" s="309"/>
      <c r="D151" s="309"/>
      <c r="E151" s="114"/>
      <c r="F151" s="369"/>
      <c r="G151" s="115"/>
      <c r="H151" s="92"/>
    </row>
    <row r="152" spans="2:8" s="90" customFormat="1">
      <c r="B152" s="309"/>
      <c r="C152" s="309"/>
      <c r="D152" s="309"/>
      <c r="E152" s="114"/>
      <c r="F152" s="369"/>
      <c r="G152" s="115"/>
      <c r="H152" s="92"/>
    </row>
    <row r="153" spans="2:8" s="90" customFormat="1">
      <c r="B153" s="309"/>
      <c r="C153" s="309"/>
      <c r="D153" s="309"/>
      <c r="E153" s="114"/>
      <c r="F153" s="369"/>
      <c r="G153" s="115"/>
      <c r="H153" s="92"/>
    </row>
    <row r="154" spans="2:8" s="90" customFormat="1">
      <c r="B154" s="309"/>
      <c r="C154" s="309"/>
      <c r="D154" s="309"/>
      <c r="E154" s="114"/>
      <c r="F154" s="369"/>
      <c r="G154" s="115"/>
      <c r="H154" s="92"/>
    </row>
    <row r="155" spans="2:8" s="90" customFormat="1">
      <c r="B155" s="309"/>
      <c r="C155" s="309"/>
      <c r="D155" s="309"/>
      <c r="E155" s="114"/>
      <c r="F155" s="369"/>
      <c r="G155" s="115"/>
      <c r="H155" s="92"/>
    </row>
    <row r="156" spans="2:8" s="90" customFormat="1">
      <c r="B156" s="309"/>
      <c r="C156" s="309"/>
      <c r="D156" s="309"/>
      <c r="E156" s="114"/>
      <c r="F156" s="369"/>
      <c r="G156" s="115"/>
      <c r="H156" s="92"/>
    </row>
    <row r="157" spans="2:8" s="90" customFormat="1">
      <c r="B157" s="309"/>
      <c r="C157" s="309"/>
      <c r="D157" s="309"/>
      <c r="E157" s="114"/>
      <c r="F157" s="369"/>
      <c r="G157" s="115"/>
      <c r="H157" s="92"/>
    </row>
    <row r="158" spans="2:8" s="90" customFormat="1">
      <c r="B158" s="309"/>
      <c r="C158" s="309"/>
      <c r="D158" s="309"/>
      <c r="E158" s="114"/>
      <c r="F158" s="369"/>
      <c r="G158" s="115"/>
      <c r="H158" s="92"/>
    </row>
    <row r="159" spans="2:8" s="90" customFormat="1">
      <c r="B159" s="309"/>
      <c r="C159" s="309"/>
      <c r="D159" s="309"/>
      <c r="E159" s="114"/>
      <c r="F159" s="369"/>
      <c r="G159" s="115"/>
      <c r="H159" s="92"/>
    </row>
    <row r="160" spans="2:8" s="90" customFormat="1">
      <c r="B160" s="309"/>
      <c r="C160" s="309"/>
      <c r="D160" s="309"/>
      <c r="E160" s="114"/>
      <c r="F160" s="369"/>
      <c r="G160" s="115"/>
      <c r="H160" s="92"/>
    </row>
    <row r="161" spans="2:8" s="90" customFormat="1">
      <c r="B161" s="309"/>
      <c r="C161" s="309"/>
      <c r="D161" s="309"/>
      <c r="E161" s="114"/>
      <c r="F161" s="369"/>
      <c r="G161" s="115"/>
      <c r="H161" s="92"/>
    </row>
    <row r="162" spans="2:8" s="90" customFormat="1">
      <c r="B162" s="309"/>
      <c r="C162" s="309"/>
      <c r="D162" s="309"/>
      <c r="E162" s="114"/>
      <c r="F162" s="369"/>
      <c r="G162" s="115"/>
      <c r="H162" s="92"/>
    </row>
    <row r="163" spans="2:8" s="90" customFormat="1">
      <c r="B163" s="309"/>
      <c r="C163" s="309"/>
      <c r="D163" s="309"/>
      <c r="E163" s="114"/>
      <c r="F163" s="369"/>
      <c r="G163" s="115"/>
      <c r="H163" s="92"/>
    </row>
    <row r="164" spans="2:8" s="90" customFormat="1">
      <c r="B164" s="309"/>
      <c r="C164" s="309"/>
      <c r="D164" s="309"/>
      <c r="E164" s="114"/>
      <c r="F164" s="369"/>
      <c r="G164" s="115"/>
      <c r="H164" s="92"/>
    </row>
    <row r="165" spans="2:8" s="90" customFormat="1">
      <c r="B165" s="309"/>
      <c r="C165" s="309"/>
      <c r="D165" s="309"/>
      <c r="E165" s="114"/>
      <c r="F165" s="369"/>
      <c r="G165" s="115"/>
      <c r="H165" s="92"/>
    </row>
    <row r="166" spans="2:8" s="90" customFormat="1">
      <c r="B166" s="309"/>
      <c r="C166" s="309"/>
      <c r="D166" s="309"/>
      <c r="E166" s="114"/>
      <c r="F166" s="369"/>
      <c r="G166" s="115"/>
      <c r="H166" s="92"/>
    </row>
    <row r="167" spans="2:8" s="90" customFormat="1">
      <c r="B167" s="309"/>
      <c r="C167" s="309"/>
      <c r="D167" s="309"/>
      <c r="E167" s="114"/>
      <c r="F167" s="369"/>
      <c r="G167" s="115"/>
      <c r="H167" s="92"/>
    </row>
    <row r="168" spans="2:8" s="90" customFormat="1">
      <c r="B168" s="309"/>
      <c r="C168" s="309"/>
      <c r="D168" s="309"/>
      <c r="E168" s="114"/>
      <c r="F168" s="369"/>
      <c r="G168" s="115"/>
      <c r="H168" s="92"/>
    </row>
    <row r="169" spans="2:8" s="90" customFormat="1">
      <c r="B169" s="309"/>
      <c r="C169" s="309"/>
      <c r="D169" s="309"/>
      <c r="E169" s="114"/>
      <c r="F169" s="369"/>
      <c r="G169" s="115"/>
      <c r="H169" s="92"/>
    </row>
    <row r="170" spans="2:8" s="90" customFormat="1">
      <c r="B170" s="309"/>
      <c r="C170" s="309"/>
      <c r="D170" s="309"/>
      <c r="E170" s="114"/>
      <c r="F170" s="369"/>
      <c r="G170" s="115"/>
      <c r="H170" s="92"/>
    </row>
    <row r="171" spans="2:8" s="90" customFormat="1">
      <c r="B171" s="309"/>
      <c r="C171" s="309"/>
      <c r="D171" s="309"/>
      <c r="E171" s="114"/>
      <c r="F171" s="369"/>
      <c r="G171" s="115"/>
      <c r="H171" s="92"/>
    </row>
    <row r="172" spans="2:8" s="90" customFormat="1">
      <c r="B172" s="309"/>
      <c r="C172" s="309"/>
      <c r="D172" s="309"/>
      <c r="E172" s="114"/>
      <c r="F172" s="369"/>
      <c r="G172" s="115"/>
      <c r="H172" s="92"/>
    </row>
    <row r="173" spans="2:8" s="90" customFormat="1">
      <c r="B173" s="309"/>
      <c r="C173" s="309"/>
      <c r="D173" s="309"/>
      <c r="E173" s="114"/>
      <c r="F173" s="369"/>
      <c r="G173" s="115"/>
      <c r="H173" s="92"/>
    </row>
    <row r="174" spans="2:8" s="90" customFormat="1">
      <c r="B174" s="309"/>
      <c r="C174" s="309"/>
      <c r="D174" s="309"/>
      <c r="E174" s="114"/>
      <c r="F174" s="369"/>
      <c r="G174" s="115"/>
      <c r="H174" s="92"/>
    </row>
    <row r="175" spans="2:8" s="90" customFormat="1">
      <c r="B175" s="309"/>
      <c r="C175" s="309"/>
      <c r="D175" s="309"/>
      <c r="E175" s="114"/>
      <c r="F175" s="369"/>
      <c r="G175" s="115"/>
      <c r="H175" s="92"/>
    </row>
    <row r="176" spans="2:8" s="90" customFormat="1">
      <c r="B176" s="309"/>
      <c r="C176" s="309"/>
      <c r="D176" s="309"/>
      <c r="E176" s="114"/>
      <c r="F176" s="369"/>
      <c r="G176" s="115"/>
      <c r="H176" s="92"/>
    </row>
    <row r="177" spans="2:8" s="90" customFormat="1">
      <c r="B177" s="309"/>
      <c r="C177" s="309"/>
      <c r="D177" s="309"/>
      <c r="E177" s="114"/>
      <c r="F177" s="369"/>
      <c r="G177" s="115"/>
      <c r="H177" s="92"/>
    </row>
    <row r="178" spans="2:8" s="90" customFormat="1">
      <c r="B178" s="309"/>
      <c r="C178" s="309"/>
      <c r="D178" s="309"/>
      <c r="E178" s="114"/>
      <c r="F178" s="369"/>
      <c r="G178" s="115"/>
      <c r="H178" s="92"/>
    </row>
    <row r="179" spans="2:8" s="90" customFormat="1">
      <c r="B179" s="309"/>
      <c r="C179" s="309"/>
      <c r="D179" s="309"/>
      <c r="E179" s="114"/>
      <c r="F179" s="369"/>
      <c r="G179" s="115"/>
      <c r="H179" s="92"/>
    </row>
    <row r="180" spans="2:8" s="90" customFormat="1">
      <c r="B180" s="309"/>
      <c r="C180" s="309"/>
      <c r="D180" s="309"/>
      <c r="E180" s="114"/>
      <c r="F180" s="369"/>
      <c r="G180" s="115"/>
      <c r="H180" s="92"/>
    </row>
    <row r="181" spans="2:8" s="90" customFormat="1">
      <c r="B181" s="309"/>
      <c r="C181" s="309"/>
      <c r="D181" s="309"/>
      <c r="E181" s="114"/>
      <c r="F181" s="369"/>
      <c r="G181" s="115"/>
      <c r="H181" s="92"/>
    </row>
    <row r="182" spans="2:8" s="90" customFormat="1">
      <c r="B182" s="309"/>
      <c r="C182" s="309"/>
      <c r="D182" s="309"/>
      <c r="E182" s="114"/>
      <c r="F182" s="369"/>
      <c r="G182" s="115"/>
      <c r="H182" s="92"/>
    </row>
    <row r="183" spans="2:8" s="90" customFormat="1">
      <c r="B183" s="309"/>
      <c r="C183" s="309"/>
      <c r="D183" s="309"/>
      <c r="E183" s="114"/>
      <c r="F183" s="369"/>
      <c r="G183" s="115"/>
      <c r="H183" s="92"/>
    </row>
    <row r="184" spans="2:8" s="90" customFormat="1">
      <c r="B184" s="309"/>
      <c r="C184" s="309"/>
      <c r="D184" s="309"/>
      <c r="E184" s="114"/>
      <c r="F184" s="369"/>
      <c r="G184" s="115"/>
      <c r="H184" s="92"/>
    </row>
    <row r="185" spans="2:8" s="90" customFormat="1">
      <c r="B185" s="309"/>
      <c r="C185" s="309"/>
      <c r="D185" s="309"/>
      <c r="E185" s="114"/>
      <c r="F185" s="369"/>
      <c r="G185" s="115"/>
      <c r="H185" s="92"/>
    </row>
    <row r="186" spans="2:8" s="90" customFormat="1">
      <c r="B186" s="309"/>
      <c r="C186" s="309"/>
      <c r="D186" s="309"/>
      <c r="E186" s="114"/>
      <c r="F186" s="369"/>
      <c r="G186" s="115"/>
      <c r="H186" s="92"/>
    </row>
    <row r="187" spans="2:8" s="90" customFormat="1">
      <c r="B187" s="309"/>
      <c r="C187" s="309"/>
      <c r="D187" s="309"/>
      <c r="E187" s="114"/>
      <c r="F187" s="369"/>
      <c r="G187" s="115"/>
      <c r="H187" s="92"/>
    </row>
    <row r="188" spans="2:8" s="90" customFormat="1">
      <c r="B188" s="309"/>
      <c r="C188" s="309"/>
      <c r="D188" s="309"/>
      <c r="E188" s="114"/>
      <c r="F188" s="369"/>
      <c r="G188" s="115"/>
      <c r="H188" s="92"/>
    </row>
    <row r="189" spans="2:8" s="90" customFormat="1">
      <c r="B189" s="309"/>
      <c r="C189" s="309"/>
      <c r="D189" s="309"/>
      <c r="E189" s="114"/>
      <c r="F189" s="369"/>
      <c r="G189" s="115"/>
      <c r="H189" s="92"/>
    </row>
    <row r="190" spans="2:8" s="90" customFormat="1">
      <c r="B190" s="309"/>
      <c r="C190" s="309"/>
      <c r="D190" s="309"/>
      <c r="E190" s="114"/>
      <c r="F190" s="369"/>
      <c r="G190" s="115"/>
      <c r="H190" s="92"/>
    </row>
    <row r="191" spans="2:8" s="90" customFormat="1">
      <c r="B191" s="309"/>
      <c r="C191" s="309"/>
      <c r="D191" s="309"/>
      <c r="E191" s="114"/>
      <c r="F191" s="369"/>
      <c r="G191" s="115"/>
      <c r="H191" s="92"/>
    </row>
    <row r="192" spans="2:8" s="90" customFormat="1">
      <c r="B192" s="309"/>
      <c r="C192" s="309"/>
      <c r="D192" s="309"/>
      <c r="E192" s="114"/>
      <c r="F192" s="369"/>
      <c r="G192" s="115"/>
      <c r="H192" s="92"/>
    </row>
    <row r="193" spans="2:8" s="90" customFormat="1">
      <c r="B193" s="309"/>
      <c r="C193" s="309"/>
      <c r="D193" s="309"/>
      <c r="E193" s="114"/>
      <c r="F193" s="369"/>
      <c r="G193" s="115"/>
      <c r="H193" s="92"/>
    </row>
    <row r="194" spans="2:8" s="90" customFormat="1">
      <c r="B194" s="309"/>
      <c r="C194" s="309"/>
      <c r="D194" s="309"/>
      <c r="E194" s="114"/>
      <c r="F194" s="369"/>
      <c r="G194" s="115"/>
      <c r="H194" s="92"/>
    </row>
    <row r="195" spans="2:8" s="90" customFormat="1">
      <c r="B195" s="309"/>
      <c r="C195" s="309"/>
      <c r="D195" s="309"/>
      <c r="E195" s="114"/>
      <c r="F195" s="369"/>
      <c r="G195" s="115"/>
      <c r="H195" s="92"/>
    </row>
    <row r="196" spans="2:8" s="90" customFormat="1">
      <c r="B196" s="309"/>
      <c r="C196" s="309"/>
      <c r="D196" s="309"/>
      <c r="E196" s="114"/>
      <c r="F196" s="369"/>
      <c r="G196" s="115"/>
      <c r="H196" s="92"/>
    </row>
    <row r="197" spans="2:8" s="90" customFormat="1">
      <c r="B197" s="309"/>
      <c r="C197" s="309"/>
      <c r="D197" s="309"/>
      <c r="E197" s="114"/>
      <c r="F197" s="369"/>
      <c r="G197" s="115"/>
      <c r="H197" s="92"/>
    </row>
    <row r="198" spans="2:8" s="90" customFormat="1">
      <c r="B198" s="309"/>
      <c r="C198" s="309"/>
      <c r="D198" s="309"/>
      <c r="E198" s="114"/>
      <c r="F198" s="369"/>
      <c r="G198" s="115"/>
      <c r="H198" s="92"/>
    </row>
    <row r="199" spans="2:8" s="90" customFormat="1">
      <c r="B199" s="309"/>
      <c r="C199" s="309"/>
      <c r="D199" s="309"/>
      <c r="E199" s="114"/>
      <c r="F199" s="369"/>
      <c r="G199" s="115"/>
      <c r="H199" s="92"/>
    </row>
    <row r="200" spans="2:8" s="90" customFormat="1">
      <c r="B200" s="309"/>
      <c r="C200" s="309"/>
      <c r="D200" s="309"/>
      <c r="E200" s="114"/>
      <c r="F200" s="369"/>
      <c r="G200" s="115"/>
      <c r="H200" s="92"/>
    </row>
    <row r="201" spans="2:8" s="90" customFormat="1">
      <c r="B201" s="309"/>
      <c r="C201" s="309"/>
      <c r="D201" s="309"/>
      <c r="E201" s="114"/>
      <c r="F201" s="369"/>
      <c r="G201" s="115"/>
      <c r="H201" s="92"/>
    </row>
    <row r="202" spans="2:8" s="90" customFormat="1">
      <c r="B202" s="309"/>
      <c r="C202" s="309"/>
      <c r="D202" s="309"/>
      <c r="E202" s="114"/>
      <c r="F202" s="369"/>
      <c r="G202" s="115"/>
      <c r="H202" s="92"/>
    </row>
    <row r="203" spans="2:8" s="90" customFormat="1">
      <c r="B203" s="309"/>
      <c r="C203" s="309"/>
      <c r="D203" s="309"/>
      <c r="E203" s="114"/>
      <c r="F203" s="369"/>
      <c r="G203" s="115"/>
      <c r="H203" s="92"/>
    </row>
    <row r="204" spans="2:8" s="90" customFormat="1">
      <c r="B204" s="309"/>
      <c r="C204" s="309"/>
      <c r="D204" s="309"/>
      <c r="E204" s="114"/>
      <c r="F204" s="369"/>
      <c r="G204" s="115"/>
      <c r="H204" s="92"/>
    </row>
    <row r="205" spans="2:8" s="90" customFormat="1">
      <c r="B205" s="309"/>
      <c r="C205" s="309"/>
      <c r="D205" s="309"/>
      <c r="E205" s="114"/>
      <c r="F205" s="369"/>
      <c r="G205" s="115"/>
      <c r="H205" s="92"/>
    </row>
    <row r="206" spans="2:8" s="90" customFormat="1">
      <c r="B206" s="309"/>
      <c r="C206" s="309"/>
      <c r="D206" s="309"/>
      <c r="E206" s="114"/>
      <c r="F206" s="369"/>
      <c r="G206" s="115"/>
      <c r="H206" s="92"/>
    </row>
    <row r="207" spans="2:8" s="90" customFormat="1">
      <c r="B207" s="309"/>
      <c r="C207" s="309"/>
      <c r="D207" s="309"/>
      <c r="E207" s="114"/>
      <c r="F207" s="369"/>
      <c r="G207" s="115"/>
      <c r="H207" s="92"/>
    </row>
    <row r="208" spans="2:8" s="90" customFormat="1">
      <c r="B208" s="309"/>
      <c r="C208" s="309"/>
      <c r="D208" s="309"/>
      <c r="E208" s="114"/>
      <c r="F208" s="369"/>
      <c r="G208" s="115"/>
      <c r="H208" s="92"/>
    </row>
    <row r="209" spans="2:8" s="90" customFormat="1">
      <c r="B209" s="309"/>
      <c r="C209" s="309"/>
      <c r="D209" s="309"/>
      <c r="E209" s="114"/>
      <c r="F209" s="369"/>
      <c r="G209" s="115"/>
      <c r="H209" s="92"/>
    </row>
    <row r="210" spans="2:8" s="90" customFormat="1">
      <c r="B210" s="309"/>
      <c r="C210" s="309"/>
      <c r="D210" s="309"/>
      <c r="E210" s="114"/>
      <c r="F210" s="369"/>
      <c r="G210" s="115"/>
      <c r="H210" s="92"/>
    </row>
    <row r="211" spans="2:8" s="90" customFormat="1">
      <c r="B211" s="309"/>
      <c r="C211" s="309"/>
      <c r="D211" s="309"/>
      <c r="E211" s="114"/>
      <c r="F211" s="369"/>
      <c r="G211" s="115"/>
      <c r="H211" s="92"/>
    </row>
    <row r="212" spans="2:8" s="90" customFormat="1">
      <c r="B212" s="309"/>
      <c r="C212" s="309"/>
      <c r="D212" s="309"/>
      <c r="E212" s="114"/>
      <c r="F212" s="369"/>
      <c r="G212" s="115"/>
      <c r="H212" s="92"/>
    </row>
    <row r="213" spans="2:8" s="90" customFormat="1">
      <c r="B213" s="309"/>
      <c r="C213" s="309"/>
      <c r="D213" s="309"/>
      <c r="E213" s="114"/>
      <c r="F213" s="369"/>
      <c r="G213" s="115"/>
      <c r="H213" s="92"/>
    </row>
    <row r="214" spans="2:8" s="90" customFormat="1">
      <c r="B214" s="309"/>
      <c r="C214" s="309"/>
      <c r="D214" s="309"/>
      <c r="E214" s="114"/>
      <c r="F214" s="369"/>
      <c r="G214" s="115"/>
      <c r="H214" s="92"/>
    </row>
    <row r="215" spans="2:8" s="90" customFormat="1">
      <c r="B215" s="309"/>
      <c r="C215" s="309"/>
      <c r="D215" s="309"/>
      <c r="E215" s="114"/>
      <c r="F215" s="369"/>
      <c r="G215" s="115"/>
      <c r="H215" s="92"/>
    </row>
    <row r="216" spans="2:8" s="90" customFormat="1">
      <c r="B216" s="309"/>
      <c r="C216" s="309"/>
      <c r="D216" s="309"/>
      <c r="E216" s="114"/>
      <c r="F216" s="369"/>
      <c r="G216" s="115"/>
      <c r="H216" s="92"/>
    </row>
    <row r="217" spans="2:8" s="90" customFormat="1">
      <c r="B217" s="309"/>
      <c r="C217" s="309"/>
      <c r="D217" s="309"/>
      <c r="E217" s="114"/>
      <c r="F217" s="369"/>
      <c r="G217" s="115"/>
      <c r="H217" s="92"/>
    </row>
  </sheetData>
  <sheetProtection algorithmName="SHA-512" hashValue="yHHCAOELPqyxv50N+yJPjiGCKVN8kpKWvSDcQDu83cvkz4GJ+1hH8pIky/ISFMo5mHUIV0kAIbLWBsAnEZRMlg==" saltValue="NeURuskt4DHPAWJxefij7A==" spinCount="100000" sheet="1" objects="1" scenarios="1"/>
  <pageMargins left="0.7" right="0.7" top="0.75" bottom="0.75" header="0.3" footer="0.3"/>
  <pageSetup paperSize="9" orientation="portrait" r:id="rId1"/>
  <ignoredErrors>
    <ignoredError sqref="F73 F71 F61 F59"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D17B073-67D5-1042-848C-1B4EE31428C5}">
          <x14:formula1>
            <xm:f>ICBs!$A$2:$A$51</xm:f>
          </x14:formula1>
          <xm:sqref>D6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8AF216-11BF-4AC8-9076-0E1F85B276DD}">
  <sheetPr>
    <tabColor theme="4"/>
  </sheetPr>
  <dimension ref="B4:D63"/>
  <sheetViews>
    <sheetView topLeftCell="A26" zoomScaleNormal="100" workbookViewId="0">
      <selection activeCell="A3" sqref="A3"/>
    </sheetView>
  </sheetViews>
  <sheetFormatPr defaultRowHeight="15.75"/>
  <cols>
    <col min="1" max="1" width="7.33203125" style="140" customWidth="1"/>
    <col min="2" max="2" width="68.44140625" style="140" customWidth="1"/>
    <col min="3" max="3" width="7.33203125" style="140" customWidth="1"/>
    <col min="4" max="4" width="53.77734375" style="140" customWidth="1"/>
    <col min="5" max="16384" width="8.88671875" style="140"/>
  </cols>
  <sheetData>
    <row r="4" spans="2:4" s="138" customFormat="1" ht="35.25" customHeight="1">
      <c r="B4" s="137" t="s">
        <v>1375</v>
      </c>
      <c r="D4" s="139" t="str">
        <f>'A. Community violence'!D6</f>
        <v>England</v>
      </c>
    </row>
    <row r="6" spans="2:4">
      <c r="B6" s="104" t="s">
        <v>1380</v>
      </c>
      <c r="C6" s="104"/>
      <c r="D6" s="101">
        <f>'A. Community violence'!D51</f>
        <v>220542623.56225783</v>
      </c>
    </row>
    <row r="7" spans="2:4">
      <c r="B7" s="104"/>
      <c r="C7" s="104"/>
      <c r="D7" s="141"/>
    </row>
    <row r="8" spans="2:4">
      <c r="B8" s="105" t="s">
        <v>22</v>
      </c>
      <c r="C8" s="105"/>
      <c r="D8" s="101">
        <f>'A. Community violence'!D53</f>
        <v>5873588.2225766871</v>
      </c>
    </row>
    <row r="9" spans="2:4">
      <c r="B9" s="105"/>
      <c r="C9" s="105"/>
      <c r="D9" s="141"/>
    </row>
    <row r="10" spans="2:4">
      <c r="B10" s="105" t="s">
        <v>33</v>
      </c>
      <c r="C10" s="105"/>
      <c r="D10" s="101">
        <f>'A. Community violence'!D55</f>
        <v>33597958.646119997</v>
      </c>
    </row>
    <row r="11" spans="2:4">
      <c r="B11" s="105"/>
      <c r="C11" s="105"/>
      <c r="D11" s="141"/>
    </row>
    <row r="12" spans="2:4">
      <c r="B12" s="105" t="s">
        <v>34</v>
      </c>
      <c r="C12" s="105"/>
      <c r="D12" s="101">
        <f>'A. Community violence'!D57</f>
        <v>18814598.800209273</v>
      </c>
    </row>
    <row r="13" spans="2:4">
      <c r="B13" s="105"/>
      <c r="C13" s="105"/>
      <c r="D13" s="141"/>
    </row>
    <row r="14" spans="2:4">
      <c r="B14" s="105" t="s">
        <v>23</v>
      </c>
      <c r="C14" s="105"/>
      <c r="D14" s="101">
        <f>'A. Community violence'!D59</f>
        <v>162256477.89335188</v>
      </c>
    </row>
    <row r="15" spans="2:4">
      <c r="B15" s="104"/>
      <c r="C15" s="104"/>
      <c r="D15" s="141"/>
    </row>
    <row r="16" spans="2:4">
      <c r="B16" s="104" t="s">
        <v>1381</v>
      </c>
      <c r="C16" s="104"/>
      <c r="D16" s="101">
        <f>'A. Community violence'!D61</f>
        <v>649943968.67999995</v>
      </c>
    </row>
    <row r="17" spans="2:4">
      <c r="B17" s="104"/>
      <c r="C17" s="104"/>
      <c r="D17" s="141"/>
    </row>
    <row r="18" spans="2:4">
      <c r="B18" s="105" t="s">
        <v>146</v>
      </c>
      <c r="C18" s="142"/>
      <c r="D18" s="101">
        <f>'A. Community violence'!D63</f>
        <v>44341053.479999997</v>
      </c>
    </row>
    <row r="19" spans="2:4">
      <c r="B19" s="104"/>
      <c r="C19" s="104"/>
      <c r="D19" s="141"/>
    </row>
    <row r="20" spans="2:4">
      <c r="B20" s="105" t="s">
        <v>147</v>
      </c>
      <c r="C20" s="104"/>
      <c r="D20" s="101">
        <f>'A. Community violence'!D65</f>
        <v>185168581.19999999</v>
      </c>
    </row>
    <row r="21" spans="2:4">
      <c r="B21" s="104"/>
      <c r="C21" s="104"/>
      <c r="D21" s="141"/>
    </row>
    <row r="22" spans="2:4">
      <c r="B22" s="105" t="s">
        <v>148</v>
      </c>
      <c r="C22" s="104"/>
      <c r="D22" s="101">
        <f>'A. Community violence'!D67</f>
        <v>420434333.99999994</v>
      </c>
    </row>
    <row r="23" spans="2:4">
      <c r="B23" s="104"/>
      <c r="C23" s="104"/>
      <c r="D23" s="141"/>
    </row>
    <row r="24" spans="2:4">
      <c r="B24" s="104" t="s">
        <v>1382</v>
      </c>
      <c r="C24" s="104"/>
      <c r="D24" s="101">
        <f>'A. Community violence'!D69</f>
        <v>50685984</v>
      </c>
    </row>
    <row r="25" spans="2:4">
      <c r="B25" s="104"/>
      <c r="C25" s="104"/>
      <c r="D25" s="141"/>
    </row>
    <row r="26" spans="2:4">
      <c r="B26" s="103" t="s">
        <v>37</v>
      </c>
      <c r="C26" s="104"/>
      <c r="D26" s="102">
        <f>'A. Community violence'!D71</f>
        <v>921172576.24225783</v>
      </c>
    </row>
    <row r="29" spans="2:4" ht="35.25" customHeight="1">
      <c r="B29" s="137" t="s">
        <v>1376</v>
      </c>
      <c r="D29" s="139" t="str">
        <f>'B. Violence against staff'!D6</f>
        <v>England</v>
      </c>
    </row>
    <row r="31" spans="2:4">
      <c r="B31" s="140" t="s">
        <v>1377</v>
      </c>
    </row>
    <row r="33" spans="2:4">
      <c r="B33" s="143" t="s">
        <v>1201</v>
      </c>
      <c r="D33" s="144">
        <f>'B. Violence against staff'!D78</f>
        <v>14373475.047903569</v>
      </c>
    </row>
    <row r="34" spans="2:4">
      <c r="B34" s="143"/>
      <c r="D34" s="145"/>
    </row>
    <row r="35" spans="2:4">
      <c r="B35" s="143" t="s">
        <v>1202</v>
      </c>
      <c r="D35" s="144">
        <f>'B. Violence against staff'!D80</f>
        <v>269362222.7122243</v>
      </c>
    </row>
    <row r="36" spans="2:4">
      <c r="D36" s="145"/>
    </row>
    <row r="37" spans="2:4">
      <c r="B37" s="140" t="s">
        <v>1378</v>
      </c>
      <c r="D37" s="145"/>
    </row>
    <row r="38" spans="2:4">
      <c r="D38" s="145"/>
    </row>
    <row r="39" spans="2:4">
      <c r="B39" s="146" t="s">
        <v>1198</v>
      </c>
      <c r="D39" s="145"/>
    </row>
    <row r="40" spans="2:4">
      <c r="B40" s="143"/>
      <c r="D40" s="145"/>
    </row>
    <row r="41" spans="2:4">
      <c r="B41" s="143" t="s">
        <v>1201</v>
      </c>
      <c r="D41" s="144">
        <f>'B. Violence against staff'!D86</f>
        <v>7904444.6379021332</v>
      </c>
    </row>
    <row r="42" spans="2:4">
      <c r="D42" s="145"/>
    </row>
    <row r="43" spans="2:4">
      <c r="B43" s="143" t="s">
        <v>1202</v>
      </c>
      <c r="D43" s="144">
        <f>'B. Violence against staff'!D88</f>
        <v>196416938.07555708</v>
      </c>
    </row>
    <row r="44" spans="2:4">
      <c r="D44" s="145"/>
    </row>
    <row r="45" spans="2:4">
      <c r="B45" s="147" t="s">
        <v>1199</v>
      </c>
      <c r="D45" s="145"/>
    </row>
    <row r="46" spans="2:4">
      <c r="D46" s="145"/>
    </row>
    <row r="47" spans="2:4">
      <c r="B47" s="143" t="s">
        <v>1201</v>
      </c>
      <c r="D47" s="144">
        <f>'B. Violence against staff'!D92</f>
        <v>4940277.8986888332</v>
      </c>
    </row>
    <row r="48" spans="2:4">
      <c r="B48" s="143"/>
      <c r="D48" s="145"/>
    </row>
    <row r="49" spans="2:4">
      <c r="B49" s="143" t="s">
        <v>1202</v>
      </c>
      <c r="D49" s="144">
        <f>'B. Violence against staff'!D94</f>
        <v>122760586.29722318</v>
      </c>
    </row>
    <row r="50" spans="2:4">
      <c r="D50" s="145"/>
    </row>
    <row r="51" spans="2:4">
      <c r="B51" s="140" t="s">
        <v>1379</v>
      </c>
      <c r="D51" s="145"/>
    </row>
    <row r="52" spans="2:4">
      <c r="D52" s="145"/>
    </row>
    <row r="53" spans="2:4">
      <c r="B53" s="143" t="s">
        <v>1201</v>
      </c>
      <c r="D53" s="144">
        <f>'B. Violence against staff'!D98</f>
        <v>23120500.565863743</v>
      </c>
    </row>
    <row r="54" spans="2:4">
      <c r="B54" s="143"/>
      <c r="D54" s="145"/>
    </row>
    <row r="55" spans="2:4">
      <c r="B55" s="143" t="s">
        <v>1202</v>
      </c>
      <c r="D55" s="144">
        <f>'B. Violence against staff'!D100</f>
        <v>574519543.87100446</v>
      </c>
    </row>
    <row r="56" spans="2:4">
      <c r="D56" s="145"/>
    </row>
    <row r="57" spans="2:4">
      <c r="B57" s="140" t="s">
        <v>1268</v>
      </c>
      <c r="D57" s="145"/>
    </row>
    <row r="58" spans="2:4">
      <c r="D58" s="145"/>
    </row>
    <row r="59" spans="2:4">
      <c r="B59" s="143" t="s">
        <v>1200</v>
      </c>
      <c r="D59" s="144">
        <f>'B. Violence against staff'!D104</f>
        <v>43612609.052167706</v>
      </c>
    </row>
    <row r="60" spans="2:4">
      <c r="B60" s="143"/>
      <c r="D60" s="145"/>
    </row>
    <row r="61" spans="2:4">
      <c r="B61" s="143" t="s">
        <v>1326</v>
      </c>
      <c r="D61" s="144">
        <f>'B. Violence against staff'!D106</f>
        <v>104789897.31113113</v>
      </c>
    </row>
    <row r="62" spans="2:4">
      <c r="D62" s="145"/>
    </row>
    <row r="63" spans="2:4">
      <c r="B63" s="148" t="s">
        <v>1363</v>
      </c>
      <c r="D63" s="149">
        <f>'B. Violence against staff'!D108</f>
        <v>1361800495.4696662</v>
      </c>
    </row>
  </sheetData>
  <sheetProtection algorithmName="SHA-512" hashValue="WfcSALvCoHz/IZQWcxqcFOMuj05a3I2Qzq61aehZHBB/aDS4riLnn5HyYNV4fde2aSGbuw+a7wL70agiKDw/+Q==" saltValue="tJ2RkJI+lkBpExxfA68lBQ==" spinCount="100000" sheet="1" objects="1" scenarios="1"/>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2CF03-F1DA-B743-8306-2079C326DEB6}">
  <sheetPr>
    <tabColor theme="7"/>
  </sheetPr>
  <dimension ref="A1:AX98"/>
  <sheetViews>
    <sheetView zoomScaleNormal="100" workbookViewId="0">
      <pane xSplit="3" topLeftCell="D1" activePane="topRight" state="frozen"/>
      <selection pane="topRight" activeCell="C17" sqref="C17"/>
    </sheetView>
  </sheetViews>
  <sheetFormatPr defaultColWidth="11" defaultRowHeight="12"/>
  <cols>
    <col min="1" max="1" width="5" style="170" customWidth="1"/>
    <col min="2" max="2" width="11.109375" style="170" customWidth="1"/>
    <col min="3" max="3" width="49.109375" style="170" customWidth="1"/>
    <col min="4" max="4" width="2.77734375" style="170" customWidth="1"/>
    <col min="5" max="5" width="12.5546875" style="170" customWidth="1"/>
    <col min="6" max="13" width="12.5546875" style="185" customWidth="1"/>
    <col min="14" max="14" width="12.5546875" style="186" customWidth="1"/>
    <col min="15" max="19" width="12.5546875" style="201" customWidth="1"/>
    <col min="20" max="20" width="2.77734375" style="170" customWidth="1"/>
    <col min="21" max="28" width="13.109375" style="170" customWidth="1"/>
    <col min="29" max="29" width="2.77734375" style="170" customWidth="1"/>
    <col min="30" max="36" width="13.109375" style="170" customWidth="1"/>
    <col min="37" max="39" width="13" style="170" hidden="1" customWidth="1"/>
    <col min="40" max="40" width="13.109375" style="170" customWidth="1"/>
    <col min="41" max="44" width="13" style="170" hidden="1" customWidth="1"/>
    <col min="45" max="45" width="13.109375" style="170" customWidth="1"/>
    <col min="46" max="46" width="4.109375" style="170" customWidth="1"/>
    <col min="47" max="16384" width="11" style="170"/>
  </cols>
  <sheetData>
    <row r="1" spans="1:50" s="154" customFormat="1" ht="23.1" customHeight="1">
      <c r="A1" s="150"/>
      <c r="B1" s="150"/>
      <c r="C1" s="150"/>
      <c r="D1" s="150"/>
      <c r="E1" s="151" t="s">
        <v>1299</v>
      </c>
      <c r="F1" s="152"/>
      <c r="G1" s="152"/>
      <c r="H1" s="152"/>
      <c r="I1" s="152"/>
      <c r="J1" s="152"/>
      <c r="K1" s="152"/>
      <c r="L1" s="152"/>
      <c r="M1" s="152"/>
      <c r="N1" s="152"/>
      <c r="O1" s="153"/>
      <c r="P1" s="153"/>
      <c r="Q1" s="153"/>
      <c r="R1" s="153"/>
      <c r="S1" s="153"/>
      <c r="T1" s="150"/>
      <c r="U1" s="151" t="s">
        <v>1301</v>
      </c>
      <c r="V1" s="150"/>
      <c r="W1" s="150"/>
      <c r="X1" s="150"/>
      <c r="Y1" s="150"/>
      <c r="Z1" s="150"/>
      <c r="AA1" s="150"/>
      <c r="AB1" s="150"/>
      <c r="AC1" s="150"/>
      <c r="AD1" s="151" t="s">
        <v>1340</v>
      </c>
      <c r="AE1" s="150"/>
      <c r="AF1" s="150"/>
      <c r="AG1" s="150"/>
      <c r="AH1" s="150"/>
      <c r="AI1" s="150"/>
      <c r="AJ1" s="150"/>
      <c r="AK1" s="150"/>
      <c r="AL1" s="150"/>
      <c r="AM1" s="150"/>
      <c r="AN1" s="150"/>
      <c r="AO1" s="150"/>
      <c r="AP1" s="150"/>
      <c r="AQ1" s="150"/>
      <c r="AR1" s="150"/>
      <c r="AS1" s="150"/>
      <c r="AT1" s="150"/>
      <c r="AU1" s="150"/>
      <c r="AV1" s="150"/>
      <c r="AW1" s="150"/>
      <c r="AX1" s="150"/>
    </row>
    <row r="2" spans="1:50" ht="51.95" customHeight="1">
      <c r="A2" s="155"/>
      <c r="B2" s="156" t="s">
        <v>1304</v>
      </c>
      <c r="C2" s="156" t="s">
        <v>1305</v>
      </c>
      <c r="D2" s="157"/>
      <c r="E2" s="158" t="s">
        <v>1152</v>
      </c>
      <c r="F2" s="159" t="s">
        <v>1286</v>
      </c>
      <c r="G2" s="160" t="s">
        <v>1282</v>
      </c>
      <c r="H2" s="160" t="s">
        <v>1283</v>
      </c>
      <c r="I2" s="160" t="s">
        <v>1284</v>
      </c>
      <c r="J2" s="160" t="s">
        <v>1277</v>
      </c>
      <c r="K2" s="160" t="s">
        <v>1279</v>
      </c>
      <c r="L2" s="160" t="s">
        <v>1281</v>
      </c>
      <c r="M2" s="160" t="s">
        <v>1280</v>
      </c>
      <c r="N2" s="160" t="s">
        <v>1276</v>
      </c>
      <c r="O2" s="161" t="s">
        <v>1287</v>
      </c>
      <c r="P2" s="162" t="s">
        <v>1307</v>
      </c>
      <c r="Q2" s="162" t="s">
        <v>1288</v>
      </c>
      <c r="R2" s="162" t="s">
        <v>1306</v>
      </c>
      <c r="S2" s="162" t="s">
        <v>1289</v>
      </c>
      <c r="T2" s="163"/>
      <c r="U2" s="164" t="s">
        <v>1291</v>
      </c>
      <c r="V2" s="164" t="s">
        <v>1293</v>
      </c>
      <c r="W2" s="164" t="s">
        <v>1292</v>
      </c>
      <c r="X2" s="164" t="s">
        <v>1294</v>
      </c>
      <c r="Y2" s="164" t="s">
        <v>1295</v>
      </c>
      <c r="Z2" s="164" t="s">
        <v>1296</v>
      </c>
      <c r="AA2" s="165" t="s">
        <v>1300</v>
      </c>
      <c r="AB2" s="166" t="s">
        <v>1319</v>
      </c>
      <c r="AC2" s="167"/>
      <c r="AD2" s="168" t="s">
        <v>1316</v>
      </c>
      <c r="AE2" s="168" t="s">
        <v>1278</v>
      </c>
      <c r="AF2" s="168" t="s">
        <v>1283</v>
      </c>
      <c r="AG2" s="168" t="s">
        <v>1284</v>
      </c>
      <c r="AH2" s="168" t="s">
        <v>1277</v>
      </c>
      <c r="AI2" s="168" t="s">
        <v>1279</v>
      </c>
      <c r="AJ2" s="168" t="s">
        <v>1281</v>
      </c>
      <c r="AK2" s="169" t="s">
        <v>1309</v>
      </c>
      <c r="AL2" s="169" t="s">
        <v>1308</v>
      </c>
      <c r="AM2" s="169" t="s">
        <v>1310</v>
      </c>
      <c r="AN2" s="168" t="s">
        <v>1280</v>
      </c>
      <c r="AO2" s="169" t="s">
        <v>1311</v>
      </c>
      <c r="AP2" s="169" t="s">
        <v>1312</v>
      </c>
      <c r="AQ2" s="169" t="s">
        <v>1313</v>
      </c>
      <c r="AR2" s="169" t="s">
        <v>1314</v>
      </c>
      <c r="AS2" s="168" t="s">
        <v>1315</v>
      </c>
      <c r="AT2" s="155"/>
      <c r="AU2" s="155"/>
      <c r="AV2" s="155"/>
      <c r="AW2" s="155"/>
      <c r="AX2" s="155"/>
    </row>
    <row r="3" spans="1:50">
      <c r="A3" s="155"/>
      <c r="B3" s="171" t="s">
        <v>42</v>
      </c>
      <c r="C3" s="171" t="s">
        <v>43</v>
      </c>
      <c r="D3" s="172"/>
      <c r="E3" s="173">
        <f>F3+O3</f>
        <v>222212.80013941199</v>
      </c>
      <c r="F3" s="174">
        <f>SUM(F4:F9)</f>
        <v>199694.07490000001</v>
      </c>
      <c r="G3" s="175">
        <f>SUM(G4:G9)</f>
        <v>19205.382720000001</v>
      </c>
      <c r="H3" s="175">
        <f t="shared" ref="H3:U3" si="0">SUM(H4:H9)</f>
        <v>51585.577180000008</v>
      </c>
      <c r="I3" s="175">
        <f t="shared" si="0"/>
        <v>3240.02718</v>
      </c>
      <c r="J3" s="175">
        <f t="shared" si="0"/>
        <v>2390.7418600000001</v>
      </c>
      <c r="K3" s="175">
        <f t="shared" si="0"/>
        <v>25718.566690000003</v>
      </c>
      <c r="L3" s="175">
        <f t="shared" si="0"/>
        <v>63797.236029999993</v>
      </c>
      <c r="M3" s="175">
        <f t="shared" si="0"/>
        <v>33704.609909999999</v>
      </c>
      <c r="N3" s="176">
        <f t="shared" si="0"/>
        <v>51.933329999999998</v>
      </c>
      <c r="O3" s="177">
        <f t="shared" si="0"/>
        <v>22518.725239412001</v>
      </c>
      <c r="P3" s="178">
        <f t="shared" si="0"/>
        <v>5282.4235970539994</v>
      </c>
      <c r="Q3" s="178">
        <f t="shared" si="0"/>
        <v>3029.9908893639986</v>
      </c>
      <c r="R3" s="178">
        <f t="shared" si="0"/>
        <v>2637.4284317329993</v>
      </c>
      <c r="S3" s="178">
        <f t="shared" si="0"/>
        <v>11568.882321261</v>
      </c>
      <c r="T3" s="155"/>
      <c r="U3" s="178">
        <f t="shared" si="0"/>
        <v>29255.266791183632</v>
      </c>
      <c r="V3" s="178">
        <f t="shared" ref="V3" si="1">SUM(V4:V9)</f>
        <v>1074.9508191073808</v>
      </c>
      <c r="W3" s="178">
        <f t="shared" ref="W3" si="2">SUM(W4:W9)</f>
        <v>2524.5709187708053</v>
      </c>
      <c r="X3" s="178">
        <f t="shared" ref="X3" si="3">SUM(X4:X9)</f>
        <v>52113.52947564327</v>
      </c>
      <c r="Y3" s="178">
        <f t="shared" ref="Y3" si="4">SUM(Y4:Y9)</f>
        <v>19026.459209218421</v>
      </c>
      <c r="Z3" s="178">
        <f t="shared" ref="Z3" si="5">SUM(Z4:Z9)</f>
        <v>33947.149307557091</v>
      </c>
      <c r="AA3" s="177">
        <f t="shared" ref="AA3:AB3" si="6">SUM(AA4:AA9)</f>
        <v>87397.082197777228</v>
      </c>
      <c r="AB3" s="179">
        <f t="shared" si="6"/>
        <v>86879.292540580456</v>
      </c>
      <c r="AC3" s="155"/>
      <c r="AD3" s="175">
        <v>21548.780869999999</v>
      </c>
      <c r="AE3" s="175">
        <v>2679.3830600000001</v>
      </c>
      <c r="AF3" s="175">
        <v>4903.5591599999998</v>
      </c>
      <c r="AG3" s="175">
        <v>392.49009000000001</v>
      </c>
      <c r="AH3" s="175">
        <v>148.87375</v>
      </c>
      <c r="AI3" s="175">
        <v>2591.8628399999998</v>
      </c>
      <c r="AJ3" s="175">
        <v>7431.3161</v>
      </c>
      <c r="AK3" s="175">
        <v>454.63229999999999</v>
      </c>
      <c r="AL3" s="175">
        <v>5454.6169</v>
      </c>
      <c r="AM3" s="175">
        <v>1522.0669</v>
      </c>
      <c r="AN3" s="175">
        <v>3398.0158799999999</v>
      </c>
      <c r="AO3" s="175">
        <v>1796.9556</v>
      </c>
      <c r="AP3" s="175">
        <v>1226.8640800000001</v>
      </c>
      <c r="AQ3" s="175">
        <v>141.02668</v>
      </c>
      <c r="AR3" s="175">
        <v>233.16952000000001</v>
      </c>
      <c r="AS3" s="175">
        <v>3.2799900000000002</v>
      </c>
      <c r="AT3" s="180"/>
      <c r="AU3" s="180"/>
      <c r="AV3" s="180"/>
      <c r="AW3" s="155"/>
      <c r="AX3" s="155"/>
    </row>
    <row r="4" spans="1:50">
      <c r="A4" s="155"/>
      <c r="B4" s="181" t="s">
        <v>44</v>
      </c>
      <c r="C4" s="181" t="s">
        <v>45</v>
      </c>
      <c r="D4" s="182"/>
      <c r="E4" s="183">
        <f t="shared" ref="E4:E9" si="7">SUM(F4:S4)</f>
        <v>66786.466421276011</v>
      </c>
      <c r="F4" s="184">
        <v>28610.617730000002</v>
      </c>
      <c r="G4" s="185">
        <v>3018.6078600000001</v>
      </c>
      <c r="H4" s="185">
        <v>7585.9891500000003</v>
      </c>
      <c r="I4" s="185">
        <v>522.99662000000001</v>
      </c>
      <c r="J4" s="185">
        <v>17.840009999999999</v>
      </c>
      <c r="K4" s="185">
        <v>3475.3284100000001</v>
      </c>
      <c r="L4" s="185">
        <v>8353.7328899999993</v>
      </c>
      <c r="M4" s="185">
        <v>5632.0161199999993</v>
      </c>
      <c r="N4" s="186">
        <v>4.1066699999999994</v>
      </c>
      <c r="O4" s="187">
        <f t="shared" ref="O4:O7" si="8">SUM(P4:S4)</f>
        <v>4782.615480638</v>
      </c>
      <c r="P4" s="188">
        <v>1015.1383918629999</v>
      </c>
      <c r="Q4" s="188">
        <v>615.08701519700026</v>
      </c>
      <c r="R4" s="188">
        <v>776.03441408099991</v>
      </c>
      <c r="S4" s="188">
        <v>2376.3556594969996</v>
      </c>
      <c r="T4" s="155"/>
      <c r="U4" s="185">
        <v>4077.485366476154</v>
      </c>
      <c r="V4" s="185">
        <v>185.30914120242895</v>
      </c>
      <c r="W4" s="185">
        <v>384.24285070841051</v>
      </c>
      <c r="X4" s="185">
        <v>7399.0337023242364</v>
      </c>
      <c r="Y4" s="185">
        <v>3417.7300140418947</v>
      </c>
      <c r="Z4" s="185">
        <v>5687.4807176836812</v>
      </c>
      <c r="AA4" s="184">
        <v>13017.319200710945</v>
      </c>
      <c r="AB4" s="189">
        <v>11873.760520858101</v>
      </c>
      <c r="AC4" s="155"/>
      <c r="AD4" s="185">
        <f>SUM(AE4:AS4)</f>
        <v>3098.0701352634533</v>
      </c>
      <c r="AE4" s="185">
        <f>(G4/G$3)*AE$3</f>
        <v>421.13228789990245</v>
      </c>
      <c r="AF4" s="185">
        <f t="shared" ref="AF4:AJ4" si="9">(H4/H$3)*AF$3</f>
        <v>721.09974565846494</v>
      </c>
      <c r="AG4" s="185">
        <f t="shared" si="9"/>
        <v>63.354712491484655</v>
      </c>
      <c r="AH4" s="185">
        <f t="shared" si="9"/>
        <v>1.1109142451446012</v>
      </c>
      <c r="AI4" s="185">
        <f t="shared" si="9"/>
        <v>350.23625815732748</v>
      </c>
      <c r="AJ4" s="185">
        <f t="shared" si="9"/>
        <v>973.0708347829426</v>
      </c>
      <c r="AK4" s="185"/>
      <c r="AL4" s="185"/>
      <c r="AM4" s="185"/>
      <c r="AN4" s="185">
        <f>(M4/M$3)*AN$3</f>
        <v>567.80601417071807</v>
      </c>
      <c r="AO4" s="185"/>
      <c r="AP4" s="185"/>
      <c r="AQ4" s="185"/>
      <c r="AR4" s="185"/>
      <c r="AS4" s="185">
        <f>(N4/N$3)*AS$3</f>
        <v>0.2593678574684119</v>
      </c>
      <c r="AT4" s="155"/>
      <c r="AU4" s="180"/>
      <c r="AV4" s="155"/>
      <c r="AW4" s="155"/>
      <c r="AX4" s="155"/>
    </row>
    <row r="5" spans="1:50">
      <c r="A5" s="155"/>
      <c r="B5" s="181" t="s">
        <v>46</v>
      </c>
      <c r="C5" s="181" t="s">
        <v>47</v>
      </c>
      <c r="D5" s="182"/>
      <c r="E5" s="183">
        <f t="shared" si="7"/>
        <v>163058.18924688399</v>
      </c>
      <c r="F5" s="184">
        <v>73391.259770000004</v>
      </c>
      <c r="G5" s="185">
        <v>7386.8575699999992</v>
      </c>
      <c r="H5" s="185">
        <v>21189.993900000005</v>
      </c>
      <c r="I5" s="185">
        <v>1195.0855299999998</v>
      </c>
      <c r="J5" s="185">
        <v>49.573340000000002</v>
      </c>
      <c r="K5" s="185">
        <v>9929.4634499999993</v>
      </c>
      <c r="L5" s="185">
        <v>23037.692269999996</v>
      </c>
      <c r="M5" s="185">
        <v>10596.79371</v>
      </c>
      <c r="N5" s="186">
        <v>5.8</v>
      </c>
      <c r="O5" s="187">
        <f t="shared" si="8"/>
        <v>8137.8348534420002</v>
      </c>
      <c r="P5" s="188">
        <v>1897.563833542001</v>
      </c>
      <c r="Q5" s="188">
        <v>1142.8719215299989</v>
      </c>
      <c r="R5" s="188">
        <v>858.80710621199978</v>
      </c>
      <c r="S5" s="188">
        <v>4238.5919921580007</v>
      </c>
      <c r="T5" s="155"/>
      <c r="U5" s="185">
        <v>10457.809451373469</v>
      </c>
      <c r="V5" s="185">
        <v>389.53235761250801</v>
      </c>
      <c r="W5" s="185">
        <v>900.52792841573739</v>
      </c>
      <c r="X5" s="185">
        <v>18070.089920676677</v>
      </c>
      <c r="Y5" s="185">
        <v>6516.739118251855</v>
      </c>
      <c r="Z5" s="185">
        <v>12065.255141920521</v>
      </c>
      <c r="AA5" s="184">
        <v>30769.623041588166</v>
      </c>
      <c r="AB5" s="189">
        <v>32832.118065622592</v>
      </c>
      <c r="AC5" s="155"/>
      <c r="AD5" s="185">
        <f t="shared" ref="AD5:AD28" si="10">SUM(AE5:AS5)</f>
        <v>7945.5528143569345</v>
      </c>
      <c r="AE5" s="185">
        <f t="shared" ref="AE5:AE9" si="11">(G5/G$3)*AE$3</f>
        <v>1030.5559294624024</v>
      </c>
      <c r="AF5" s="185">
        <f t="shared" ref="AF5:AF9" si="12">(H5/H$3)*AF$3</f>
        <v>2014.2527111041841</v>
      </c>
      <c r="AG5" s="185">
        <f t="shared" ref="AG5:AG9" si="13">(I5/I$3)*AG$3</f>
        <v>144.77015196748988</v>
      </c>
      <c r="AH5" s="185">
        <f>(J5/J$3)*AH$3</f>
        <v>3.0869786275566367</v>
      </c>
      <c r="AI5" s="185">
        <f t="shared" ref="AI5:AI9" si="14">(K5/K$3)*AI$3</f>
        <v>1000.6703580102655</v>
      </c>
      <c r="AJ5" s="185">
        <f>(L5/L$3)*AJ$3</f>
        <v>2683.5076897750132</v>
      </c>
      <c r="AK5" s="185"/>
      <c r="AL5" s="185"/>
      <c r="AM5" s="185"/>
      <c r="AN5" s="185">
        <f t="shared" ref="AN5:AN9" si="15">(M5/M$3)*AN$3</f>
        <v>1068.3426807138535</v>
      </c>
      <c r="AO5" s="185"/>
      <c r="AP5" s="185"/>
      <c r="AQ5" s="185"/>
      <c r="AR5" s="185"/>
      <c r="AS5" s="185">
        <f t="shared" ref="AS5:AS9" si="16">(N5/N$3)*AS$3</f>
        <v>0.36631469616910761</v>
      </c>
      <c r="AT5" s="155"/>
      <c r="AU5" s="180"/>
      <c r="AV5" s="155"/>
      <c r="AW5" s="155"/>
      <c r="AX5" s="155"/>
    </row>
    <row r="6" spans="1:50">
      <c r="A6" s="155"/>
      <c r="B6" s="181" t="s">
        <v>48</v>
      </c>
      <c r="C6" s="181" t="s">
        <v>49</v>
      </c>
      <c r="D6" s="182"/>
      <c r="E6" s="183">
        <f t="shared" si="7"/>
        <v>81264.499718448016</v>
      </c>
      <c r="F6" s="184">
        <v>37132.791389999999</v>
      </c>
      <c r="G6" s="185">
        <v>3580.3678600000003</v>
      </c>
      <c r="H6" s="185">
        <v>9642.5393899999999</v>
      </c>
      <c r="I6" s="185">
        <v>547.82749000000001</v>
      </c>
      <c r="J6" s="185">
        <v>9.1333299999999991</v>
      </c>
      <c r="K6" s="185">
        <v>5002.6067400000002</v>
      </c>
      <c r="L6" s="185">
        <v>11984.627349999999</v>
      </c>
      <c r="M6" s="185">
        <v>6329.5159000000003</v>
      </c>
      <c r="N6" s="186">
        <v>36.17333</v>
      </c>
      <c r="O6" s="187">
        <f t="shared" si="8"/>
        <v>3499.4584692240014</v>
      </c>
      <c r="P6" s="188">
        <v>852.72308409500033</v>
      </c>
      <c r="Q6" s="188">
        <v>478.02910851899981</v>
      </c>
      <c r="R6" s="188">
        <v>356.68740066200002</v>
      </c>
      <c r="S6" s="188">
        <v>1812.0188759480013</v>
      </c>
      <c r="T6" s="155"/>
      <c r="U6" s="185">
        <v>5355.0196348987038</v>
      </c>
      <c r="V6" s="185">
        <v>129.01898645612152</v>
      </c>
      <c r="W6" s="185">
        <v>394.88638913786485</v>
      </c>
      <c r="X6" s="185">
        <v>9283.4176682788657</v>
      </c>
      <c r="Y6" s="185">
        <v>3065.3416313497473</v>
      </c>
      <c r="Z6" s="185">
        <v>5855.6569345174375</v>
      </c>
      <c r="AA6" s="184">
        <v>16555.23807605515</v>
      </c>
      <c r="AB6" s="189">
        <v>16079.732718290041</v>
      </c>
      <c r="AC6" s="155"/>
      <c r="AD6" s="185">
        <f>SUM(AE6:AS6)</f>
        <v>4023.5974109815138</v>
      </c>
      <c r="AE6" s="185">
        <f>(G6/G$3)*AE$3</f>
        <v>499.50459891967478</v>
      </c>
      <c r="AF6" s="185">
        <f t="shared" si="12"/>
        <v>916.58880129438739</v>
      </c>
      <c r="AG6" s="185">
        <f t="shared" si="13"/>
        <v>66.362671949737816</v>
      </c>
      <c r="AH6" s="185">
        <f>(J6/J$3)*AH$3</f>
        <v>0.56874107147958664</v>
      </c>
      <c r="AI6" s="185">
        <f t="shared" si="14"/>
        <v>504.1521430345129</v>
      </c>
      <c r="AJ6" s="185">
        <f t="shared" ref="AJ6:AJ9" si="17">(L6/L$3)*AJ$3</f>
        <v>1396.0096035614308</v>
      </c>
      <c r="AK6" s="185"/>
      <c r="AL6" s="185"/>
      <c r="AM6" s="185"/>
      <c r="AN6" s="185">
        <f t="shared" si="15"/>
        <v>638.12622660057048</v>
      </c>
      <c r="AO6" s="185"/>
      <c r="AP6" s="185"/>
      <c r="AQ6" s="185"/>
      <c r="AR6" s="185"/>
      <c r="AS6" s="185">
        <f t="shared" si="16"/>
        <v>2.2846245497198048</v>
      </c>
      <c r="AT6" s="155"/>
      <c r="AU6" s="180"/>
      <c r="AV6" s="155"/>
      <c r="AW6" s="155"/>
      <c r="AX6" s="155"/>
    </row>
    <row r="7" spans="1:50">
      <c r="A7" s="155"/>
      <c r="B7" s="181" t="s">
        <v>50</v>
      </c>
      <c r="C7" s="181" t="s">
        <v>51</v>
      </c>
      <c r="D7" s="182"/>
      <c r="E7" s="183">
        <f t="shared" si="7"/>
        <v>117334.776372216</v>
      </c>
      <c r="F7" s="184">
        <v>52568.571749999996</v>
      </c>
      <c r="G7" s="185">
        <v>5217.5619299999998</v>
      </c>
      <c r="H7" s="185">
        <v>13016.60073</v>
      </c>
      <c r="I7" s="185">
        <v>974.11754000000008</v>
      </c>
      <c r="J7" s="185">
        <v>39.930659999999996</v>
      </c>
      <c r="K7" s="185">
        <v>7304.82143</v>
      </c>
      <c r="L7" s="185">
        <v>16136.288659999998</v>
      </c>
      <c r="M7" s="185">
        <v>9873.3974699999999</v>
      </c>
      <c r="N7" s="186">
        <v>5.8533299999999997</v>
      </c>
      <c r="O7" s="187">
        <f t="shared" si="8"/>
        <v>6098.8164361079971</v>
      </c>
      <c r="P7" s="188">
        <v>1516.9982875539986</v>
      </c>
      <c r="Q7" s="188">
        <v>794.00284411799953</v>
      </c>
      <c r="R7" s="188">
        <v>645.89951077799947</v>
      </c>
      <c r="S7" s="188">
        <v>3141.9157936579995</v>
      </c>
      <c r="T7" s="155"/>
      <c r="U7" s="185">
        <v>6976.3789739975982</v>
      </c>
      <c r="V7" s="185">
        <v>295.6654835203704</v>
      </c>
      <c r="W7" s="185">
        <v>694.84259099439259</v>
      </c>
      <c r="X7" s="185">
        <v>13686.685782477336</v>
      </c>
      <c r="Y7" s="185">
        <v>4902.3378523234196</v>
      </c>
      <c r="Z7" s="185">
        <v>8879.9828270031503</v>
      </c>
      <c r="AA7" s="184">
        <v>22779.373674416773</v>
      </c>
      <c r="AB7" s="189">
        <v>23327.013091491255</v>
      </c>
      <c r="AC7" s="155"/>
      <c r="AD7" s="185">
        <f t="shared" si="10"/>
        <v>5697.2731180659521</v>
      </c>
      <c r="AE7" s="185">
        <f t="shared" si="11"/>
        <v>727.91296344147554</v>
      </c>
      <c r="AF7" s="185">
        <f t="shared" si="12"/>
        <v>1237.3162273427176</v>
      </c>
      <c r="AG7" s="185">
        <f t="shared" si="13"/>
        <v>118.00255359128766</v>
      </c>
      <c r="AH7" s="185">
        <f>(J7/J$3)*AH$3</f>
        <v>2.4865198512795521</v>
      </c>
      <c r="AI7" s="185">
        <f t="shared" si="14"/>
        <v>736.16447780561202</v>
      </c>
      <c r="AJ7" s="185">
        <f t="shared" si="17"/>
        <v>1879.6090422619116</v>
      </c>
      <c r="AK7" s="185"/>
      <c r="AL7" s="185"/>
      <c r="AM7" s="185"/>
      <c r="AN7" s="185">
        <f t="shared" si="15"/>
        <v>995.41165087502497</v>
      </c>
      <c r="AO7" s="185"/>
      <c r="AP7" s="185"/>
      <c r="AQ7" s="185"/>
      <c r="AR7" s="185"/>
      <c r="AS7" s="185">
        <f t="shared" si="16"/>
        <v>0.36968289664267634</v>
      </c>
      <c r="AT7" s="155"/>
      <c r="AU7" s="180"/>
      <c r="AV7" s="155"/>
      <c r="AW7" s="155"/>
      <c r="AX7" s="155"/>
    </row>
    <row r="8" spans="1:50">
      <c r="A8" s="155"/>
      <c r="B8" s="181" t="s">
        <v>1252</v>
      </c>
      <c r="C8" s="170" t="s">
        <v>1253</v>
      </c>
      <c r="D8" s="155"/>
      <c r="E8" s="183">
        <f t="shared" si="7"/>
        <v>10458.93346</v>
      </c>
      <c r="F8" s="184">
        <v>5229.4667300000001</v>
      </c>
      <c r="G8" s="185">
        <v>1.5874999999999999</v>
      </c>
      <c r="H8" s="185">
        <v>70.113060000000004</v>
      </c>
      <c r="I8" s="185">
        <v>0</v>
      </c>
      <c r="J8" s="185">
        <v>1467.74341</v>
      </c>
      <c r="K8" s="185">
        <v>5.1066599999999998</v>
      </c>
      <c r="L8" s="185">
        <v>2742.5214000000001</v>
      </c>
      <c r="M8" s="185">
        <v>942.39469999999994</v>
      </c>
      <c r="N8" s="186">
        <v>0</v>
      </c>
      <c r="O8" s="184">
        <v>0</v>
      </c>
      <c r="P8" s="185">
        <v>0</v>
      </c>
      <c r="Q8" s="185">
        <v>0</v>
      </c>
      <c r="R8" s="185">
        <v>0</v>
      </c>
      <c r="S8" s="185">
        <v>0</v>
      </c>
      <c r="T8" s="155"/>
      <c r="U8" s="185">
        <v>1531.364203747248</v>
      </c>
      <c r="V8" s="185">
        <v>43.826465367958811</v>
      </c>
      <c r="W8" s="185">
        <v>94.646541784379522</v>
      </c>
      <c r="X8" s="185">
        <v>2349.2890189359832</v>
      </c>
      <c r="Y8" s="185">
        <v>653.35506652567858</v>
      </c>
      <c r="Z8" s="185">
        <v>956.82760261880026</v>
      </c>
      <c r="AA8" s="184">
        <v>2821.6126271177973</v>
      </c>
      <c r="AB8" s="189">
        <v>1827.0087405319123</v>
      </c>
      <c r="AC8" s="155"/>
      <c r="AD8" s="185">
        <f t="shared" si="10"/>
        <v>513.26661228175999</v>
      </c>
      <c r="AE8" s="185">
        <f t="shared" si="11"/>
        <v>0.22147544101375763</v>
      </c>
      <c r="AF8" s="185">
        <f t="shared" si="12"/>
        <v>6.6647221257015223</v>
      </c>
      <c r="AG8" s="185">
        <f t="shared" si="13"/>
        <v>0</v>
      </c>
      <c r="AH8" s="185">
        <f>(J8/J$3)*AH$3</f>
        <v>91.397766166393012</v>
      </c>
      <c r="AI8" s="185">
        <f t="shared" si="14"/>
        <v>0.51463841084350859</v>
      </c>
      <c r="AJ8" s="185">
        <f t="shared" si="17"/>
        <v>319.45809415365267</v>
      </c>
      <c r="AK8" s="185"/>
      <c r="AL8" s="185"/>
      <c r="AM8" s="185"/>
      <c r="AN8" s="185">
        <f t="shared" si="15"/>
        <v>95.009915984155526</v>
      </c>
      <c r="AO8" s="185"/>
      <c r="AP8" s="185"/>
      <c r="AQ8" s="185"/>
      <c r="AR8" s="185"/>
      <c r="AS8" s="185">
        <f t="shared" si="16"/>
        <v>0</v>
      </c>
      <c r="AT8" s="155"/>
      <c r="AU8" s="180"/>
      <c r="AV8" s="155"/>
      <c r="AW8" s="155"/>
      <c r="AX8" s="155"/>
    </row>
    <row r="9" spans="1:50">
      <c r="A9" s="155"/>
      <c r="B9" s="181" t="s">
        <v>1248</v>
      </c>
      <c r="C9" s="170" t="s">
        <v>1249</v>
      </c>
      <c r="D9" s="155"/>
      <c r="E9" s="183">
        <f t="shared" si="7"/>
        <v>5522.73506</v>
      </c>
      <c r="F9" s="184">
        <v>2761.36753</v>
      </c>
      <c r="G9" s="185">
        <v>0.4</v>
      </c>
      <c r="H9" s="185">
        <v>80.340950000000007</v>
      </c>
      <c r="I9" s="185">
        <v>0</v>
      </c>
      <c r="J9" s="185">
        <v>806.52111000000002</v>
      </c>
      <c r="K9" s="185">
        <v>1.24</v>
      </c>
      <c r="L9" s="185">
        <v>1542.37346</v>
      </c>
      <c r="M9" s="185">
        <v>330.49200999999999</v>
      </c>
      <c r="N9" s="186">
        <v>0</v>
      </c>
      <c r="O9" s="184">
        <v>0</v>
      </c>
      <c r="P9" s="185">
        <v>0</v>
      </c>
      <c r="Q9" s="185">
        <v>0</v>
      </c>
      <c r="R9" s="185">
        <v>0</v>
      </c>
      <c r="S9" s="185">
        <v>0</v>
      </c>
      <c r="T9" s="155"/>
      <c r="U9" s="185">
        <v>857.20916069045688</v>
      </c>
      <c r="V9" s="185">
        <v>31.598384947993097</v>
      </c>
      <c r="W9" s="185">
        <v>55.424617730020387</v>
      </c>
      <c r="X9" s="185">
        <v>1325.0133829501756</v>
      </c>
      <c r="Y9" s="185">
        <v>470.95552672582437</v>
      </c>
      <c r="Z9" s="185">
        <v>501.94608381349872</v>
      </c>
      <c r="AA9" s="184">
        <v>1453.9155778883949</v>
      </c>
      <c r="AB9" s="189">
        <v>939.6594037865525</v>
      </c>
      <c r="AC9" s="155"/>
      <c r="AD9" s="185">
        <f t="shared" si="10"/>
        <v>271.02077905038618</v>
      </c>
      <c r="AE9" s="185">
        <f t="shared" si="11"/>
        <v>5.580483553102554E-2</v>
      </c>
      <c r="AF9" s="185">
        <f t="shared" si="12"/>
        <v>7.6369524745443966</v>
      </c>
      <c r="AG9" s="185">
        <f t="shared" si="13"/>
        <v>0</v>
      </c>
      <c r="AH9" s="185">
        <f>(J9/J$3)*AH$3</f>
        <v>50.222830038146604</v>
      </c>
      <c r="AI9" s="185">
        <f t="shared" si="14"/>
        <v>0.12496458143795569</v>
      </c>
      <c r="AJ9" s="185">
        <f t="shared" si="17"/>
        <v>179.66083546504871</v>
      </c>
      <c r="AK9" s="185"/>
      <c r="AL9" s="185"/>
      <c r="AM9" s="185"/>
      <c r="AN9" s="185">
        <f t="shared" si="15"/>
        <v>33.319391655677492</v>
      </c>
      <c r="AO9" s="185"/>
      <c r="AP9" s="185"/>
      <c r="AQ9" s="185"/>
      <c r="AR9" s="185"/>
      <c r="AS9" s="185">
        <f t="shared" si="16"/>
        <v>0</v>
      </c>
      <c r="AT9" s="155"/>
      <c r="AU9" s="180"/>
      <c r="AV9" s="180"/>
      <c r="AW9" s="180"/>
      <c r="AX9" s="155"/>
    </row>
    <row r="10" spans="1:50">
      <c r="A10" s="155"/>
      <c r="B10" s="171" t="s">
        <v>52</v>
      </c>
      <c r="C10" s="171" t="s">
        <v>53</v>
      </c>
      <c r="D10" s="172"/>
      <c r="E10" s="173">
        <f>F10+O10</f>
        <v>204778.577805376</v>
      </c>
      <c r="F10" s="174">
        <f>SUM(F11:F14)</f>
        <v>186674.98887999999</v>
      </c>
      <c r="G10" s="175">
        <f t="shared" ref="G10:U10" si="18">SUM(G11:G14)</f>
        <v>17266.634889999998</v>
      </c>
      <c r="H10" s="175">
        <f t="shared" si="18"/>
        <v>49832.339690000008</v>
      </c>
      <c r="I10" s="175">
        <f t="shared" si="18"/>
        <v>2933.9866400000001</v>
      </c>
      <c r="J10" s="175">
        <f t="shared" si="18"/>
        <v>2405.2083499999999</v>
      </c>
      <c r="K10" s="175">
        <f t="shared" si="18"/>
        <v>23802.96098</v>
      </c>
      <c r="L10" s="175">
        <f t="shared" si="18"/>
        <v>57634.000820000008</v>
      </c>
      <c r="M10" s="175">
        <f t="shared" si="18"/>
        <v>32784.084189999994</v>
      </c>
      <c r="N10" s="176">
        <f t="shared" si="18"/>
        <v>15.77332</v>
      </c>
      <c r="O10" s="177">
        <f t="shared" si="18"/>
        <v>18103.588925376003</v>
      </c>
      <c r="P10" s="178">
        <f t="shared" si="18"/>
        <v>4717.6068137150014</v>
      </c>
      <c r="Q10" s="178">
        <f t="shared" si="18"/>
        <v>2078.8682992149993</v>
      </c>
      <c r="R10" s="178">
        <f t="shared" si="18"/>
        <v>1545.8611212889996</v>
      </c>
      <c r="S10" s="178">
        <f t="shared" si="18"/>
        <v>9761.2526911570021</v>
      </c>
      <c r="T10" s="155"/>
      <c r="U10" s="178">
        <f t="shared" si="18"/>
        <v>26336.356216032065</v>
      </c>
      <c r="V10" s="178">
        <f t="shared" ref="V10" si="19">SUM(V11:V14)</f>
        <v>1213.0171570571408</v>
      </c>
      <c r="W10" s="178">
        <f t="shared" ref="W10" si="20">SUM(W11:W14)</f>
        <v>2854.3903779330417</v>
      </c>
      <c r="X10" s="178">
        <f t="shared" ref="X10" si="21">SUM(X11:X14)</f>
        <v>47430.718479684125</v>
      </c>
      <c r="Y10" s="178">
        <f t="shared" ref="Y10" si="22">SUM(Y11:Y14)</f>
        <v>19699.231948742326</v>
      </c>
      <c r="Z10" s="178">
        <f t="shared" ref="Z10:AB10" si="23">SUM(Z11:Z14)</f>
        <v>32469.233311237294</v>
      </c>
      <c r="AA10" s="177">
        <f t="shared" si="23"/>
        <v>82094.906898029687</v>
      </c>
      <c r="AB10" s="179">
        <f t="shared" si="23"/>
        <v>79808.28222060384</v>
      </c>
      <c r="AC10" s="155"/>
      <c r="AD10" s="175">
        <v>20180.31597</v>
      </c>
      <c r="AE10" s="175">
        <v>2526.51512</v>
      </c>
      <c r="AF10" s="175">
        <v>4917.3286699999999</v>
      </c>
      <c r="AG10" s="175">
        <v>336.35064</v>
      </c>
      <c r="AH10" s="175">
        <v>154.63923</v>
      </c>
      <c r="AI10" s="175">
        <v>2319.9167299999999</v>
      </c>
      <c r="AJ10" s="175">
        <v>6891.5684199999996</v>
      </c>
      <c r="AK10" s="175">
        <v>349.72719000000001</v>
      </c>
      <c r="AL10" s="175">
        <v>5254.0557200000003</v>
      </c>
      <c r="AM10" s="175">
        <v>1287.7855099999999</v>
      </c>
      <c r="AN10" s="175">
        <v>3024.4838300000006</v>
      </c>
      <c r="AO10" s="175">
        <v>1677.9486300000001</v>
      </c>
      <c r="AP10" s="175">
        <v>891.49228000000005</v>
      </c>
      <c r="AQ10" s="175">
        <v>179.25550000000001</v>
      </c>
      <c r="AR10" s="175">
        <v>275.78742</v>
      </c>
      <c r="AS10" s="175">
        <v>9.5133299999999998</v>
      </c>
      <c r="AT10" s="180"/>
      <c r="AU10" s="155"/>
      <c r="AV10" s="180"/>
      <c r="AW10" s="155"/>
      <c r="AX10" s="155"/>
    </row>
    <row r="11" spans="1:50">
      <c r="A11" s="155"/>
      <c r="B11" s="181" t="s">
        <v>54</v>
      </c>
      <c r="C11" s="181" t="s">
        <v>55</v>
      </c>
      <c r="D11" s="182"/>
      <c r="E11" s="183">
        <f>SUM(F11:S11)</f>
        <v>148504.840611188</v>
      </c>
      <c r="F11" s="184">
        <v>67626.933110000013</v>
      </c>
      <c r="G11" s="185">
        <v>6368.7838299999985</v>
      </c>
      <c r="H11" s="185">
        <v>18821.314590000002</v>
      </c>
      <c r="I11" s="185">
        <v>969.54025000000001</v>
      </c>
      <c r="J11" s="185">
        <v>9.84</v>
      </c>
      <c r="K11" s="185">
        <v>8988.9537700000001</v>
      </c>
      <c r="L11" s="185">
        <v>20033.501810000005</v>
      </c>
      <c r="M11" s="185">
        <v>12427.82553</v>
      </c>
      <c r="N11" s="186">
        <v>7.17333</v>
      </c>
      <c r="O11" s="187">
        <f t="shared" ref="O11:O13" si="24">SUM(P11:S11)</f>
        <v>6625.4871955939998</v>
      </c>
      <c r="P11" s="188">
        <v>1815.5528190470004</v>
      </c>
      <c r="Q11" s="188">
        <v>755.38952336100022</v>
      </c>
      <c r="R11" s="188">
        <v>498.85203531899998</v>
      </c>
      <c r="S11" s="188">
        <v>3555.6928178669996</v>
      </c>
      <c r="T11" s="155"/>
      <c r="U11" s="190">
        <v>9288.3104472366849</v>
      </c>
      <c r="V11" s="190">
        <v>417.9961841314306</v>
      </c>
      <c r="W11" s="190">
        <v>971.66245433429867</v>
      </c>
      <c r="X11" s="190">
        <v>17137.330050462569</v>
      </c>
      <c r="Y11" s="190">
        <v>6905.1695731185109</v>
      </c>
      <c r="Z11" s="190">
        <v>11536.66626624305</v>
      </c>
      <c r="AA11" s="191">
        <v>28758.524871143938</v>
      </c>
      <c r="AB11" s="190">
        <v>29454.260017091518</v>
      </c>
      <c r="AC11" s="180"/>
      <c r="AD11" s="185">
        <f t="shared" si="10"/>
        <v>7323.3673879872676</v>
      </c>
      <c r="AE11" s="185">
        <f t="shared" ref="AE11:AJ11" si="25">(G11/G$10)*AE$10</f>
        <v>931.90298775736187</v>
      </c>
      <c r="AF11" s="185">
        <f t="shared" si="25"/>
        <v>1857.2395038290501</v>
      </c>
      <c r="AG11" s="185">
        <f t="shared" si="25"/>
        <v>111.14756936768464</v>
      </c>
      <c r="AH11" s="185">
        <f t="shared" si="25"/>
        <v>0.63264790478546284</v>
      </c>
      <c r="AI11" s="185">
        <f t="shared" si="25"/>
        <v>876.09370337335122</v>
      </c>
      <c r="AJ11" s="185">
        <f t="shared" si="25"/>
        <v>2395.4999904830283</v>
      </c>
      <c r="AK11" s="185"/>
      <c r="AL11" s="185"/>
      <c r="AM11" s="185"/>
      <c r="AN11" s="185">
        <f>(M11/M$10)*AN$10</f>
        <v>1146.5245495255115</v>
      </c>
      <c r="AO11" s="185"/>
      <c r="AP11" s="185"/>
      <c r="AQ11" s="185"/>
      <c r="AR11" s="185"/>
      <c r="AS11" s="185">
        <f>(N11/N$10)*AS$10</f>
        <v>4.3264357464947141</v>
      </c>
      <c r="AT11" s="155"/>
      <c r="AU11" s="155"/>
      <c r="AV11" s="155"/>
      <c r="AW11" s="155"/>
      <c r="AX11" s="155"/>
    </row>
    <row r="12" spans="1:50">
      <c r="A12" s="155"/>
      <c r="B12" s="181" t="s">
        <v>56</v>
      </c>
      <c r="C12" s="181" t="s">
        <v>57</v>
      </c>
      <c r="D12" s="182"/>
      <c r="E12" s="183">
        <f>SUM(F12:S12)</f>
        <v>166055.78941695401</v>
      </c>
      <c r="F12" s="184">
        <v>76063.587069999994</v>
      </c>
      <c r="G12" s="185">
        <v>7597.1471099999999</v>
      </c>
      <c r="H12" s="185">
        <v>20601.888650000001</v>
      </c>
      <c r="I12" s="185">
        <v>1341.7196600000002</v>
      </c>
      <c r="J12" s="185">
        <v>12.33333</v>
      </c>
      <c r="K12" s="185">
        <v>10236.934130000001</v>
      </c>
      <c r="L12" s="185">
        <v>22854.789920000003</v>
      </c>
      <c r="M12" s="185">
        <v>13411.654279999999</v>
      </c>
      <c r="N12" s="186">
        <v>7.1199899999999996</v>
      </c>
      <c r="O12" s="187">
        <f t="shared" si="24"/>
        <v>6964.3076384770029</v>
      </c>
      <c r="P12" s="188">
        <v>1876.0980133120006</v>
      </c>
      <c r="Q12" s="188">
        <v>737.77722971499918</v>
      </c>
      <c r="R12" s="188">
        <v>565.26758338199988</v>
      </c>
      <c r="S12" s="188">
        <v>3785.1648120680034</v>
      </c>
      <c r="T12" s="155"/>
      <c r="U12" s="190">
        <v>9942.3236587078463</v>
      </c>
      <c r="V12" s="190">
        <v>507.40753196024832</v>
      </c>
      <c r="W12" s="190">
        <v>1252.5904934427458</v>
      </c>
      <c r="X12" s="190">
        <v>18881.508948615214</v>
      </c>
      <c r="Y12" s="190">
        <v>8680.7555065149772</v>
      </c>
      <c r="Z12" s="190">
        <v>13435.207077542313</v>
      </c>
      <c r="AA12" s="191">
        <v>34390.439603827203</v>
      </c>
      <c r="AB12" s="190">
        <v>31480.203994991731</v>
      </c>
      <c r="AC12" s="180"/>
      <c r="AD12" s="185">
        <f>SUM(AE12:AS12)</f>
        <v>8271.3527706066598</v>
      </c>
      <c r="AE12" s="185">
        <f t="shared" ref="AE12:AE14" si="26">(G12/G$10)*AE$10</f>
        <v>1111.6414497995622</v>
      </c>
      <c r="AF12" s="185">
        <f t="shared" ref="AF12:AI14" si="27">(H12/H$10)*AF$10</f>
        <v>2032.9420281087466</v>
      </c>
      <c r="AG12" s="185">
        <f t="shared" si="27"/>
        <v>153.81401543859192</v>
      </c>
      <c r="AH12" s="185">
        <f t="shared" si="27"/>
        <v>0.79295278287883053</v>
      </c>
      <c r="AI12" s="185">
        <f t="shared" si="27"/>
        <v>997.72607164501585</v>
      </c>
      <c r="AJ12" s="185">
        <f t="shared" ref="AJ12:AJ14" si="28">(L12/L$10)*AJ$10</f>
        <v>2732.8546728921383</v>
      </c>
      <c r="AK12" s="185"/>
      <c r="AL12" s="185"/>
      <c r="AM12" s="185"/>
      <c r="AN12" s="185">
        <f t="shared" ref="AN12:AN14" si="29">(M12/M$10)*AN$10</f>
        <v>1237.2873150375565</v>
      </c>
      <c r="AO12" s="185"/>
      <c r="AP12" s="185"/>
      <c r="AQ12" s="185"/>
      <c r="AR12" s="185"/>
      <c r="AS12" s="185">
        <f t="shared" ref="AS12:AS14" si="30">(N12/N$10)*AS$10</f>
        <v>4.2942649021702461</v>
      </c>
      <c r="AT12" s="155"/>
      <c r="AU12" s="155"/>
      <c r="AV12" s="155"/>
      <c r="AW12" s="155"/>
      <c r="AX12" s="155"/>
    </row>
    <row r="13" spans="1:50">
      <c r="A13" s="155"/>
      <c r="B13" s="181" t="s">
        <v>58</v>
      </c>
      <c r="C13" s="181" t="s">
        <v>59</v>
      </c>
      <c r="D13" s="182"/>
      <c r="E13" s="183">
        <f>SUM(F13:S13)</f>
        <v>82421.040462609992</v>
      </c>
      <c r="F13" s="184">
        <v>36696.726139999999</v>
      </c>
      <c r="G13" s="185">
        <v>3298.86195</v>
      </c>
      <c r="H13" s="185">
        <v>10309.763140000001</v>
      </c>
      <c r="I13" s="185">
        <v>622.72672999999998</v>
      </c>
      <c r="J13" s="185">
        <v>4.9666699999999997</v>
      </c>
      <c r="K13" s="185">
        <v>4573.5530799999997</v>
      </c>
      <c r="L13" s="185">
        <v>11586.06222</v>
      </c>
      <c r="M13" s="185">
        <v>6299.3123500000011</v>
      </c>
      <c r="N13" s="186">
        <v>1.48</v>
      </c>
      <c r="O13" s="187">
        <f t="shared" si="24"/>
        <v>4513.7940913049988</v>
      </c>
      <c r="P13" s="188">
        <v>1025.9559813559999</v>
      </c>
      <c r="Q13" s="188">
        <v>585.70154613899979</v>
      </c>
      <c r="R13" s="188">
        <v>481.74150258799989</v>
      </c>
      <c r="S13" s="188">
        <v>2420.3950612219992</v>
      </c>
      <c r="T13" s="155"/>
      <c r="U13" s="190">
        <v>5165.9335768117398</v>
      </c>
      <c r="V13" s="190">
        <v>235.60775526608671</v>
      </c>
      <c r="W13" s="190">
        <v>515.93284123027979</v>
      </c>
      <c r="X13" s="190">
        <v>8738.7140769175257</v>
      </c>
      <c r="Y13" s="190">
        <v>3337.0226808047782</v>
      </c>
      <c r="Z13" s="190">
        <v>6439.3099205535345</v>
      </c>
      <c r="AA13" s="191">
        <v>15502.507224114119</v>
      </c>
      <c r="AB13" s="190">
        <v>16668.130065305326</v>
      </c>
      <c r="AC13" s="180"/>
      <c r="AD13" s="185">
        <f t="shared" si="10"/>
        <v>3984.9379890221185</v>
      </c>
      <c r="AE13" s="185">
        <f t="shared" si="26"/>
        <v>482.70115448463537</v>
      </c>
      <c r="AF13" s="185">
        <f t="shared" si="27"/>
        <v>1017.3412323123298</v>
      </c>
      <c r="AG13" s="185">
        <f t="shared" si="27"/>
        <v>71.389055193723436</v>
      </c>
      <c r="AH13" s="185">
        <f t="shared" si="27"/>
        <v>0.31932452939642425</v>
      </c>
      <c r="AI13" s="185">
        <f t="shared" si="27"/>
        <v>445.75388392856269</v>
      </c>
      <c r="AJ13" s="185">
        <f t="shared" si="28"/>
        <v>1385.3999266314872</v>
      </c>
      <c r="AK13" s="185"/>
      <c r="AL13" s="185"/>
      <c r="AM13" s="185"/>
      <c r="AN13" s="185">
        <f t="shared" si="29"/>
        <v>581.14078259064866</v>
      </c>
      <c r="AO13" s="185"/>
      <c r="AP13" s="185"/>
      <c r="AQ13" s="185"/>
      <c r="AR13" s="185"/>
      <c r="AS13" s="185">
        <f t="shared" si="30"/>
        <v>0.89262935133503918</v>
      </c>
      <c r="AT13" s="155"/>
      <c r="AU13" s="155"/>
      <c r="AV13" s="155"/>
      <c r="AW13" s="155"/>
      <c r="AX13" s="155"/>
    </row>
    <row r="14" spans="1:50">
      <c r="A14" s="155"/>
      <c r="B14" s="181" t="s">
        <v>1250</v>
      </c>
      <c r="C14" s="170" t="s">
        <v>1251</v>
      </c>
      <c r="D14" s="155"/>
      <c r="E14" s="183">
        <f>SUM(F14:S14)</f>
        <v>12575.485120000001</v>
      </c>
      <c r="F14" s="184">
        <v>6287.7425599999997</v>
      </c>
      <c r="G14" s="185">
        <v>1.8420000000000001</v>
      </c>
      <c r="H14" s="185">
        <v>99.373310000000004</v>
      </c>
      <c r="I14" s="185">
        <v>0</v>
      </c>
      <c r="J14" s="185">
        <v>2378.06835</v>
      </c>
      <c r="K14" s="185">
        <v>3.52</v>
      </c>
      <c r="L14" s="185">
        <v>3159.64687</v>
      </c>
      <c r="M14" s="185">
        <v>645.29202999999995</v>
      </c>
      <c r="N14" s="186">
        <v>0</v>
      </c>
      <c r="O14" s="184">
        <v>0</v>
      </c>
      <c r="P14" s="185">
        <v>0</v>
      </c>
      <c r="Q14" s="185">
        <v>0</v>
      </c>
      <c r="R14" s="185">
        <v>0</v>
      </c>
      <c r="S14" s="185">
        <v>0</v>
      </c>
      <c r="T14" s="155"/>
      <c r="U14" s="185">
        <v>1939.7885332757942</v>
      </c>
      <c r="V14" s="185">
        <v>52.005685699375043</v>
      </c>
      <c r="W14" s="185">
        <v>114.20458892571762</v>
      </c>
      <c r="X14" s="185">
        <v>2673.1654036888208</v>
      </c>
      <c r="Y14" s="185">
        <v>776.28418830405917</v>
      </c>
      <c r="Z14" s="185">
        <v>1058.0500468983964</v>
      </c>
      <c r="AA14" s="191">
        <v>3443.4351989444312</v>
      </c>
      <c r="AB14" s="190">
        <v>2205.6881432152595</v>
      </c>
      <c r="AC14" s="155"/>
      <c r="AD14" s="185">
        <f t="shared" si="10"/>
        <v>600.65782238395366</v>
      </c>
      <c r="AE14" s="185">
        <f t="shared" si="26"/>
        <v>0.26952795844054594</v>
      </c>
      <c r="AF14" s="185">
        <f t="shared" si="27"/>
        <v>9.8059057498730411</v>
      </c>
      <c r="AG14" s="185">
        <f t="shared" si="27"/>
        <v>0</v>
      </c>
      <c r="AH14" s="185">
        <f t="shared" si="27"/>
        <v>152.89430478293929</v>
      </c>
      <c r="AI14" s="185">
        <f t="shared" si="27"/>
        <v>0.34307105307030589</v>
      </c>
      <c r="AJ14" s="185">
        <f t="shared" si="28"/>
        <v>377.81382999334596</v>
      </c>
      <c r="AK14" s="185"/>
      <c r="AL14" s="185"/>
      <c r="AM14" s="185"/>
      <c r="AN14" s="185">
        <f t="shared" si="29"/>
        <v>59.531182846284523</v>
      </c>
      <c r="AO14" s="185"/>
      <c r="AP14" s="185"/>
      <c r="AQ14" s="185"/>
      <c r="AR14" s="185"/>
      <c r="AS14" s="185">
        <f t="shared" si="30"/>
        <v>0</v>
      </c>
      <c r="AT14" s="155"/>
      <c r="AU14" s="155"/>
      <c r="AV14" s="155"/>
      <c r="AW14" s="155"/>
      <c r="AX14" s="155"/>
    </row>
    <row r="15" spans="1:50">
      <c r="A15" s="155"/>
      <c r="B15" s="171" t="s">
        <v>60</v>
      </c>
      <c r="C15" s="171" t="s">
        <v>61</v>
      </c>
      <c r="D15" s="172"/>
      <c r="E15" s="173">
        <f>F15+O15</f>
        <v>254095.47660845003</v>
      </c>
      <c r="F15" s="174">
        <f>SUM(F16:F28)</f>
        <v>226945.03357000003</v>
      </c>
      <c r="G15" s="175">
        <f t="shared" ref="G15:U15" si="31">SUM(G16:G28)</f>
        <v>21929.435810000003</v>
      </c>
      <c r="H15" s="175">
        <f t="shared" si="31"/>
        <v>58783.462570000003</v>
      </c>
      <c r="I15" s="175">
        <f t="shared" si="31"/>
        <v>3993.1574399999995</v>
      </c>
      <c r="J15" s="175">
        <f t="shared" si="31"/>
        <v>3907.7981</v>
      </c>
      <c r="K15" s="175">
        <f t="shared" si="31"/>
        <v>27693.671480000005</v>
      </c>
      <c r="L15" s="175">
        <f t="shared" si="31"/>
        <v>74393.661400000012</v>
      </c>
      <c r="M15" s="175">
        <f t="shared" si="31"/>
        <v>36180.3963</v>
      </c>
      <c r="N15" s="176">
        <f t="shared" si="31"/>
        <v>63.450470000000003</v>
      </c>
      <c r="O15" s="177">
        <f t="shared" si="31"/>
        <v>27150.443038450001</v>
      </c>
      <c r="P15" s="178">
        <f t="shared" si="31"/>
        <v>6886.7741333749982</v>
      </c>
      <c r="Q15" s="178">
        <f t="shared" si="31"/>
        <v>3239.6824884140005</v>
      </c>
      <c r="R15" s="178">
        <f t="shared" si="31"/>
        <v>2920.9257467829998</v>
      </c>
      <c r="S15" s="178">
        <f t="shared" si="31"/>
        <v>14103.060669877996</v>
      </c>
      <c r="T15" s="155"/>
      <c r="U15" s="178">
        <f t="shared" si="31"/>
        <v>32590.363102726333</v>
      </c>
      <c r="V15" s="178">
        <f t="shared" ref="V15" si="32">SUM(V16:V28)</f>
        <v>1674.3237097459269</v>
      </c>
      <c r="W15" s="178">
        <f t="shared" ref="W15" si="33">SUM(W16:W28)</f>
        <v>3887.0507675952313</v>
      </c>
      <c r="X15" s="178">
        <f t="shared" ref="X15" si="34">SUM(X16:X28)</f>
        <v>60464.135394414137</v>
      </c>
      <c r="Y15" s="178">
        <f t="shared" ref="Y15" si="35">SUM(Y16:Y28)</f>
        <v>24810.107491105871</v>
      </c>
      <c r="Z15" s="178">
        <f t="shared" ref="Z15" si="36">SUM(Z16:Z28)</f>
        <v>42370.049828466057</v>
      </c>
      <c r="AA15" s="177">
        <f t="shared" ref="AA15:AB15" si="37">SUM(AA16:AA28)</f>
        <v>100871.41762663735</v>
      </c>
      <c r="AB15" s="179">
        <f t="shared" si="37"/>
        <v>97013.64029982654</v>
      </c>
      <c r="AC15" s="155"/>
      <c r="AD15" s="175">
        <v>24401.944500000001</v>
      </c>
      <c r="AE15" s="175">
        <v>3130.51532</v>
      </c>
      <c r="AF15" s="175">
        <v>5843.4802</v>
      </c>
      <c r="AG15" s="175">
        <v>488.82808</v>
      </c>
      <c r="AH15" s="175">
        <v>305.83679999999998</v>
      </c>
      <c r="AI15" s="175">
        <v>2771.9295200000001</v>
      </c>
      <c r="AJ15" s="175">
        <v>8358.1318599999995</v>
      </c>
      <c r="AK15" s="175">
        <v>509.20618000000002</v>
      </c>
      <c r="AL15" s="175">
        <v>6329.4676300000001</v>
      </c>
      <c r="AM15" s="175">
        <v>1519.45805</v>
      </c>
      <c r="AN15" s="175">
        <v>3488.1984600000001</v>
      </c>
      <c r="AO15" s="175">
        <v>1846.4184299999999</v>
      </c>
      <c r="AP15" s="175">
        <v>1137.22441</v>
      </c>
      <c r="AQ15" s="175">
        <v>172.68601000000001</v>
      </c>
      <c r="AR15" s="175">
        <v>331.86961000000002</v>
      </c>
      <c r="AS15" s="175">
        <v>15.02426</v>
      </c>
      <c r="AT15" s="155"/>
      <c r="AU15" s="155"/>
      <c r="AV15" s="180"/>
      <c r="AW15" s="155"/>
      <c r="AX15" s="155"/>
    </row>
    <row r="16" spans="1:50">
      <c r="A16" s="155"/>
      <c r="B16" s="181" t="s">
        <v>62</v>
      </c>
      <c r="C16" s="181" t="s">
        <v>63</v>
      </c>
      <c r="D16" s="182"/>
      <c r="E16" s="183">
        <f t="shared" ref="E16:E28" si="38">SUM(F16:S16)</f>
        <v>88183.09239423</v>
      </c>
      <c r="F16" s="184">
        <v>40670.045039999997</v>
      </c>
      <c r="G16" s="185">
        <v>4668.6158699999996</v>
      </c>
      <c r="H16" s="185">
        <v>10744.472460000001</v>
      </c>
      <c r="I16" s="185">
        <v>774.18020999999999</v>
      </c>
      <c r="J16" s="185">
        <v>1.4</v>
      </c>
      <c r="K16" s="185">
        <v>5525.1872899999998</v>
      </c>
      <c r="L16" s="185">
        <v>11105.70746</v>
      </c>
      <c r="M16" s="185">
        <v>7823.4817500000008</v>
      </c>
      <c r="N16" s="186">
        <v>27</v>
      </c>
      <c r="O16" s="187">
        <f t="shared" ref="O16:O26" si="39">SUM(P16:S16)</f>
        <v>3421.5011571149989</v>
      </c>
      <c r="P16" s="188">
        <v>955.50237750899953</v>
      </c>
      <c r="Q16" s="188">
        <v>329.21179080800005</v>
      </c>
      <c r="R16" s="188">
        <v>338.38723291399998</v>
      </c>
      <c r="S16" s="188">
        <v>1798.3997558839994</v>
      </c>
      <c r="T16" s="155"/>
      <c r="U16" s="190">
        <v>5161.1118351321957</v>
      </c>
      <c r="V16" s="190">
        <v>349.17530543213036</v>
      </c>
      <c r="W16" s="190">
        <v>831.21875978168987</v>
      </c>
      <c r="X16" s="190">
        <v>10905.962639474994</v>
      </c>
      <c r="Y16" s="190">
        <v>4597.0440298122176</v>
      </c>
      <c r="Z16" s="190">
        <v>8122.9185934542011</v>
      </c>
      <c r="AA16" s="191">
        <v>18943.267225944273</v>
      </c>
      <c r="AB16" s="190">
        <v>16400.902157182962</v>
      </c>
      <c r="AC16" s="180"/>
      <c r="AD16" s="185">
        <f t="shared" si="10"/>
        <v>4390.8420376467939</v>
      </c>
      <c r="AE16" s="185">
        <f t="shared" ref="AE16:AJ16" si="40">(G16/G$15)*AE$15</f>
        <v>666.46372623802245</v>
      </c>
      <c r="AF16" s="185">
        <f t="shared" si="40"/>
        <v>1068.0744096129092</v>
      </c>
      <c r="AG16" s="185">
        <f t="shared" si="40"/>
        <v>94.772377827481023</v>
      </c>
      <c r="AH16" s="185">
        <f t="shared" si="40"/>
        <v>0.10956848563900985</v>
      </c>
      <c r="AI16" s="185">
        <f t="shared" si="40"/>
        <v>553.0299499559095</v>
      </c>
      <c r="AJ16" s="185">
        <f t="shared" si="40"/>
        <v>1247.7268305181931</v>
      </c>
      <c r="AK16" s="185"/>
      <c r="AL16" s="185"/>
      <c r="AM16" s="185"/>
      <c r="AN16" s="185">
        <f>(M16/M$15)*AN$15</f>
        <v>754.27192023842235</v>
      </c>
      <c r="AO16" s="185"/>
      <c r="AP16" s="185"/>
      <c r="AQ16" s="185"/>
      <c r="AR16" s="185"/>
      <c r="AS16" s="185">
        <f>(N16/N$15)*AS$15</f>
        <v>6.3932547702168323</v>
      </c>
      <c r="AT16" s="155"/>
      <c r="AU16" s="155"/>
      <c r="AV16" s="155"/>
      <c r="AW16" s="155"/>
      <c r="AX16" s="155"/>
    </row>
    <row r="17" spans="1:50">
      <c r="A17" s="155"/>
      <c r="B17" s="181" t="s">
        <v>64</v>
      </c>
      <c r="C17" s="181" t="s">
        <v>65</v>
      </c>
      <c r="D17" s="182"/>
      <c r="E17" s="183">
        <f t="shared" si="38"/>
        <v>49533.489717958</v>
      </c>
      <c r="F17" s="184">
        <v>21898.837280000003</v>
      </c>
      <c r="G17" s="185">
        <v>2232.2361599999999</v>
      </c>
      <c r="H17" s="185">
        <v>5983.0450199999996</v>
      </c>
      <c r="I17" s="185">
        <v>445.43547000000001</v>
      </c>
      <c r="J17" s="185">
        <v>42.28</v>
      </c>
      <c r="K17" s="185">
        <v>2674.1024400000001</v>
      </c>
      <c r="L17" s="185">
        <v>7188.1185999999998</v>
      </c>
      <c r="M17" s="185">
        <v>3330.8062600000003</v>
      </c>
      <c r="N17" s="186">
        <v>2.8133300000000001</v>
      </c>
      <c r="O17" s="187">
        <f t="shared" si="39"/>
        <v>2867.9075789789995</v>
      </c>
      <c r="P17" s="188">
        <v>744.81980153500047</v>
      </c>
      <c r="Q17" s="188">
        <v>337.48141704000028</v>
      </c>
      <c r="R17" s="188">
        <v>222.23778283899989</v>
      </c>
      <c r="S17" s="188">
        <v>1563.3685775649988</v>
      </c>
      <c r="T17" s="155"/>
      <c r="U17" s="190">
        <v>2661.6789338712747</v>
      </c>
      <c r="V17" s="190">
        <v>178.03336226581183</v>
      </c>
      <c r="W17" s="190">
        <v>370.22950211482851</v>
      </c>
      <c r="X17" s="190">
        <v>5602.0134794358519</v>
      </c>
      <c r="Y17" s="190">
        <v>2480.3474685459096</v>
      </c>
      <c r="Z17" s="190">
        <v>4107.9888328168272</v>
      </c>
      <c r="AA17" s="191">
        <v>9654.5935823361906</v>
      </c>
      <c r="AB17" s="190">
        <v>9418.4851366618695</v>
      </c>
      <c r="AC17" s="180"/>
      <c r="AD17" s="185">
        <f t="shared" si="10"/>
        <v>2368.2907378391951</v>
      </c>
      <c r="AE17" s="185">
        <f t="shared" ref="AE17:AE28" si="41">(G17/G$15)*AE$15</f>
        <v>318.66070596998043</v>
      </c>
      <c r="AF17" s="185">
        <f t="shared" ref="AF17:AF28" si="42">(H17/H$15)*AF$15</f>
        <v>594.75579664001066</v>
      </c>
      <c r="AG17" s="185">
        <f t="shared" ref="AG17:AG28" si="43">(I17/I$15)*AG$15</f>
        <v>54.5286202299095</v>
      </c>
      <c r="AH17" s="185">
        <f t="shared" ref="AH17:AH28" si="44">(J17/J$15)*AH$15</f>
        <v>3.3089682662980975</v>
      </c>
      <c r="AI17" s="185">
        <f t="shared" ref="AI17:AI28" si="45">(K17/K$15)*AI$15</f>
        <v>267.6576667811338</v>
      </c>
      <c r="AJ17" s="185">
        <f t="shared" ref="AJ17:AJ28" si="46">(L17/L$15)*AJ$15</f>
        <v>807.58551136614153</v>
      </c>
      <c r="AK17" s="185"/>
      <c r="AL17" s="185"/>
      <c r="AM17" s="185"/>
      <c r="AN17" s="185">
        <f t="shared" ref="AN17:AN28" si="47">(M17/M$15)*AN$15</f>
        <v>321.12730801376989</v>
      </c>
      <c r="AO17" s="185"/>
      <c r="AP17" s="185"/>
      <c r="AQ17" s="185"/>
      <c r="AR17" s="185"/>
      <c r="AS17" s="185">
        <f t="shared" ref="AS17:AS28" si="48">(N17/N$15)*AS$15</f>
        <v>0.66616057195163414</v>
      </c>
      <c r="AT17" s="155"/>
      <c r="AU17" s="155"/>
      <c r="AV17" s="155"/>
      <c r="AW17" s="155"/>
      <c r="AX17" s="155"/>
    </row>
    <row r="18" spans="1:50">
      <c r="A18" s="155"/>
      <c r="B18" s="181" t="s">
        <v>66</v>
      </c>
      <c r="C18" s="181" t="s">
        <v>67</v>
      </c>
      <c r="D18" s="182"/>
      <c r="E18" s="183">
        <f t="shared" si="38"/>
        <v>41513.846968845995</v>
      </c>
      <c r="F18" s="184">
        <v>18688.412189999995</v>
      </c>
      <c r="G18" s="185">
        <v>2007.85661</v>
      </c>
      <c r="H18" s="185">
        <v>5174.3780399999996</v>
      </c>
      <c r="I18" s="185">
        <v>388.71343000000002</v>
      </c>
      <c r="J18" s="185">
        <v>4.3333300000000001</v>
      </c>
      <c r="K18" s="185">
        <v>2449.9135100000003</v>
      </c>
      <c r="L18" s="185">
        <v>6302.8298500000001</v>
      </c>
      <c r="M18" s="185">
        <v>2354.5302799999999</v>
      </c>
      <c r="N18" s="186">
        <v>5.8571399999999993</v>
      </c>
      <c r="O18" s="187">
        <f t="shared" si="39"/>
        <v>2068.5112944229995</v>
      </c>
      <c r="P18" s="188">
        <v>634.56119999399982</v>
      </c>
      <c r="Q18" s="188">
        <v>227.52830851600001</v>
      </c>
      <c r="R18" s="188">
        <v>149.76669772500003</v>
      </c>
      <c r="S18" s="188">
        <v>1056.6550881879996</v>
      </c>
      <c r="T18" s="155"/>
      <c r="U18" s="190">
        <v>2631.9007675188191</v>
      </c>
      <c r="V18" s="190">
        <v>154.07110213511032</v>
      </c>
      <c r="W18" s="190">
        <v>326.44847488129329</v>
      </c>
      <c r="X18" s="190">
        <v>5069.8708484192366</v>
      </c>
      <c r="Y18" s="190">
        <v>2189.1028466897064</v>
      </c>
      <c r="Z18" s="190">
        <v>3655.7773141466437</v>
      </c>
      <c r="AA18" s="191">
        <v>8400.8452427082066</v>
      </c>
      <c r="AB18" s="190">
        <v>7677.6778174740839</v>
      </c>
      <c r="AC18" s="180"/>
      <c r="AD18" s="185">
        <f t="shared" si="10"/>
        <v>2030.6538992723849</v>
      </c>
      <c r="AE18" s="185">
        <f t="shared" si="41"/>
        <v>286.62962113699109</v>
      </c>
      <c r="AF18" s="185">
        <f t="shared" si="42"/>
        <v>514.36874083504335</v>
      </c>
      <c r="AG18" s="185">
        <f t="shared" si="43"/>
        <v>47.584910565688695</v>
      </c>
      <c r="AH18" s="185">
        <f t="shared" si="44"/>
        <v>0.33914028991006467</v>
      </c>
      <c r="AI18" s="185">
        <f t="shared" si="45"/>
        <v>245.21803057858097</v>
      </c>
      <c r="AJ18" s="185">
        <f t="shared" si="46"/>
        <v>708.12327268306774</v>
      </c>
      <c r="AK18" s="185"/>
      <c r="AL18" s="185"/>
      <c r="AM18" s="185"/>
      <c r="AN18" s="185">
        <f t="shared" si="47"/>
        <v>227.00328732218361</v>
      </c>
      <c r="AO18" s="185"/>
      <c r="AP18" s="185"/>
      <c r="AQ18" s="185"/>
      <c r="AR18" s="185"/>
      <c r="AS18" s="185">
        <f t="shared" si="48"/>
        <v>1.3868958609195485</v>
      </c>
      <c r="AT18" s="155"/>
      <c r="AU18" s="155"/>
      <c r="AV18" s="155"/>
      <c r="AW18" s="155"/>
      <c r="AX18" s="155"/>
    </row>
    <row r="19" spans="1:50">
      <c r="A19" s="155"/>
      <c r="B19" s="181" t="s">
        <v>68</v>
      </c>
      <c r="C19" s="181" t="s">
        <v>69</v>
      </c>
      <c r="D19" s="182"/>
      <c r="E19" s="183">
        <f t="shared" si="38"/>
        <v>48612.580017460001</v>
      </c>
      <c r="F19" s="184">
        <v>21484.656930000001</v>
      </c>
      <c r="G19" s="185">
        <v>2052.0820000000003</v>
      </c>
      <c r="H19" s="185">
        <v>6086.2194</v>
      </c>
      <c r="I19" s="185">
        <v>447.48527000000001</v>
      </c>
      <c r="J19" s="185">
        <v>24.553330000000003</v>
      </c>
      <c r="K19" s="185">
        <v>2837.3426600000003</v>
      </c>
      <c r="L19" s="185">
        <v>6817.1208800000004</v>
      </c>
      <c r="M19" s="185">
        <v>3201.55339</v>
      </c>
      <c r="N19" s="186">
        <v>18.3</v>
      </c>
      <c r="O19" s="187">
        <f t="shared" si="39"/>
        <v>2821.6330787299994</v>
      </c>
      <c r="P19" s="188">
        <v>713.31270556699974</v>
      </c>
      <c r="Q19" s="188">
        <v>365.23735426300004</v>
      </c>
      <c r="R19" s="188">
        <v>268.08214264900005</v>
      </c>
      <c r="S19" s="188">
        <v>1475.0008762509999</v>
      </c>
      <c r="T19" s="155"/>
      <c r="U19" s="190">
        <v>3087.4321537283899</v>
      </c>
      <c r="V19" s="190">
        <v>120.92749753168536</v>
      </c>
      <c r="W19" s="190">
        <v>258.21214595939665</v>
      </c>
      <c r="X19" s="190">
        <v>5118.0971772751273</v>
      </c>
      <c r="Y19" s="190">
        <v>1725.5499284403004</v>
      </c>
      <c r="Z19" s="190">
        <v>3468.2904791941542</v>
      </c>
      <c r="AA19" s="191">
        <v>9094.4758788605614</v>
      </c>
      <c r="AB19" s="190">
        <v>9568.5598239950814</v>
      </c>
      <c r="AC19" s="180"/>
      <c r="AD19" s="185">
        <f t="shared" si="10"/>
        <v>2317.5559537062791</v>
      </c>
      <c r="AE19" s="185">
        <f t="shared" si="41"/>
        <v>292.94297375251261</v>
      </c>
      <c r="AF19" s="185">
        <f t="shared" si="42"/>
        <v>605.01203913269035</v>
      </c>
      <c r="AG19" s="185">
        <f t="shared" si="43"/>
        <v>54.779549429030688</v>
      </c>
      <c r="AH19" s="185">
        <f t="shared" si="44"/>
        <v>1.9216222753534784</v>
      </c>
      <c r="AI19" s="185">
        <f t="shared" si="45"/>
        <v>283.99679267117972</v>
      </c>
      <c r="AJ19" s="185">
        <f t="shared" si="46"/>
        <v>765.90389756780053</v>
      </c>
      <c r="AK19" s="185"/>
      <c r="AL19" s="185"/>
      <c r="AM19" s="185"/>
      <c r="AN19" s="185">
        <f t="shared" si="47"/>
        <v>308.66587286678725</v>
      </c>
      <c r="AO19" s="185"/>
      <c r="AP19" s="185"/>
      <c r="AQ19" s="185"/>
      <c r="AR19" s="185"/>
      <c r="AS19" s="185">
        <f t="shared" si="48"/>
        <v>4.3332060109247417</v>
      </c>
      <c r="AT19" s="155"/>
      <c r="AU19" s="155"/>
      <c r="AV19" s="155"/>
      <c r="AW19" s="155"/>
      <c r="AX19" s="155"/>
    </row>
    <row r="20" spans="1:50">
      <c r="A20" s="155"/>
      <c r="B20" s="181" t="s">
        <v>70</v>
      </c>
      <c r="C20" s="181" t="s">
        <v>71</v>
      </c>
      <c r="D20" s="182"/>
      <c r="E20" s="183">
        <f t="shared" si="38"/>
        <v>29913.555157617993</v>
      </c>
      <c r="F20" s="184">
        <v>12760.620790000001</v>
      </c>
      <c r="G20" s="185">
        <v>1181.3988199999999</v>
      </c>
      <c r="H20" s="185">
        <v>3602.2060999999994</v>
      </c>
      <c r="I20" s="185">
        <v>266.17186000000004</v>
      </c>
      <c r="J20" s="185">
        <v>10.64</v>
      </c>
      <c r="K20" s="185">
        <v>1720.9749000000002</v>
      </c>
      <c r="L20" s="185">
        <v>4126.0927200000006</v>
      </c>
      <c r="M20" s="185">
        <v>1853.1363899999999</v>
      </c>
      <c r="N20" s="186">
        <v>0</v>
      </c>
      <c r="O20" s="187">
        <f t="shared" si="39"/>
        <v>2196.1567888090003</v>
      </c>
      <c r="P20" s="188">
        <v>521.33894217199997</v>
      </c>
      <c r="Q20" s="188">
        <v>277.00160000200009</v>
      </c>
      <c r="R20" s="188">
        <v>292.39863102899994</v>
      </c>
      <c r="S20" s="188">
        <v>1105.4176156060003</v>
      </c>
      <c r="T20" s="155"/>
      <c r="U20" s="190">
        <v>1505.5951202963229</v>
      </c>
      <c r="V20" s="190">
        <v>61.287922753574847</v>
      </c>
      <c r="W20" s="190">
        <v>203.81655965374765</v>
      </c>
      <c r="X20" s="190">
        <v>3447.0581646320188</v>
      </c>
      <c r="Y20" s="190">
        <v>1388.5107766849053</v>
      </c>
      <c r="Z20" s="190">
        <v>2428.5750706382264</v>
      </c>
      <c r="AA20" s="191">
        <v>5788.1565066036328</v>
      </c>
      <c r="AB20" s="190">
        <v>5601.7305437474624</v>
      </c>
      <c r="AC20" s="180"/>
      <c r="AD20" s="185">
        <f t="shared" si="10"/>
        <v>1374.6367373528562</v>
      </c>
      <c r="AE20" s="185">
        <f t="shared" si="41"/>
        <v>168.64944164926612</v>
      </c>
      <c r="AF20" s="185">
        <f t="shared" si="42"/>
        <v>358.08404441305805</v>
      </c>
      <c r="AG20" s="185">
        <f t="shared" si="43"/>
        <v>32.583808985460095</v>
      </c>
      <c r="AH20" s="185">
        <f t="shared" si="44"/>
        <v>0.83272049085647493</v>
      </c>
      <c r="AI20" s="185">
        <f t="shared" si="45"/>
        <v>172.25672413764937</v>
      </c>
      <c r="AJ20" s="185">
        <f t="shared" si="46"/>
        <v>463.56673903868449</v>
      </c>
      <c r="AK20" s="185"/>
      <c r="AL20" s="185"/>
      <c r="AM20" s="185"/>
      <c r="AN20" s="185">
        <f t="shared" si="47"/>
        <v>178.66325863788174</v>
      </c>
      <c r="AO20" s="185"/>
      <c r="AP20" s="185"/>
      <c r="AQ20" s="185"/>
      <c r="AR20" s="185"/>
      <c r="AS20" s="185">
        <f>(N20/N$15)*AS$15</f>
        <v>0</v>
      </c>
      <c r="AT20" s="155"/>
      <c r="AU20" s="155"/>
      <c r="AV20" s="155"/>
      <c r="AW20" s="155"/>
      <c r="AX20" s="155"/>
    </row>
    <row r="21" spans="1:50">
      <c r="A21" s="155"/>
      <c r="B21" s="181" t="s">
        <v>72</v>
      </c>
      <c r="C21" s="181" t="s">
        <v>73</v>
      </c>
      <c r="D21" s="182"/>
      <c r="E21" s="183">
        <f t="shared" si="38"/>
        <v>43990.397054825997</v>
      </c>
      <c r="F21" s="184">
        <v>19366.797320000001</v>
      </c>
      <c r="G21" s="185">
        <v>2185.3860599999998</v>
      </c>
      <c r="H21" s="185">
        <v>5029.4160700000002</v>
      </c>
      <c r="I21" s="185">
        <v>333.54102</v>
      </c>
      <c r="J21" s="185">
        <v>8.98</v>
      </c>
      <c r="K21" s="185">
        <v>2375.7894500000002</v>
      </c>
      <c r="L21" s="185">
        <v>6137.0973000000004</v>
      </c>
      <c r="M21" s="185">
        <v>3296.5874199999998</v>
      </c>
      <c r="N21" s="186">
        <v>0</v>
      </c>
      <c r="O21" s="187">
        <f t="shared" si="39"/>
        <v>2628.4012074129996</v>
      </c>
      <c r="P21" s="188">
        <v>677.48893686399958</v>
      </c>
      <c r="Q21" s="188">
        <v>269.52082093199999</v>
      </c>
      <c r="R21" s="188">
        <v>312.56358471399989</v>
      </c>
      <c r="S21" s="188">
        <v>1368.8278649029999</v>
      </c>
      <c r="T21" s="155"/>
      <c r="U21" s="190">
        <v>2235.8146706160464</v>
      </c>
      <c r="V21" s="190">
        <v>158.1512588008566</v>
      </c>
      <c r="W21" s="190">
        <v>338.39089535660588</v>
      </c>
      <c r="X21" s="190">
        <v>4350.2129989131763</v>
      </c>
      <c r="Y21" s="190">
        <v>1944.5738074303908</v>
      </c>
      <c r="Z21" s="190">
        <v>3422.1672556444805</v>
      </c>
      <c r="AA21" s="191">
        <v>8056.8480051125234</v>
      </c>
      <c r="AB21" s="190">
        <v>8993.9567124338955</v>
      </c>
      <c r="AC21" s="180"/>
      <c r="AD21" s="185">
        <f t="shared" si="10"/>
        <v>2098.5950984626297</v>
      </c>
      <c r="AE21" s="185">
        <f t="shared" si="41"/>
        <v>311.97266542647259</v>
      </c>
      <c r="AF21" s="185">
        <f t="shared" si="42"/>
        <v>499.95852468897556</v>
      </c>
      <c r="AG21" s="185">
        <f t="shared" si="43"/>
        <v>40.830901074574612</v>
      </c>
      <c r="AH21" s="185">
        <f t="shared" si="44"/>
        <v>0.70280357217022027</v>
      </c>
      <c r="AI21" s="185">
        <f t="shared" si="45"/>
        <v>237.79876620965695</v>
      </c>
      <c r="AJ21" s="185">
        <f t="shared" si="46"/>
        <v>689.50321177564695</v>
      </c>
      <c r="AK21" s="185"/>
      <c r="AL21" s="185"/>
      <c r="AM21" s="185"/>
      <c r="AN21" s="185">
        <f t="shared" si="47"/>
        <v>317.82822571513327</v>
      </c>
      <c r="AO21" s="185"/>
      <c r="AP21" s="185"/>
      <c r="AQ21" s="185"/>
      <c r="AR21" s="185"/>
      <c r="AS21" s="185">
        <f t="shared" si="48"/>
        <v>0</v>
      </c>
      <c r="AT21" s="155"/>
      <c r="AU21" s="155"/>
      <c r="AV21" s="155"/>
      <c r="AW21" s="155"/>
      <c r="AX21" s="155"/>
    </row>
    <row r="22" spans="1:50">
      <c r="A22" s="155"/>
      <c r="B22" s="181" t="s">
        <v>74</v>
      </c>
      <c r="C22" s="181" t="s">
        <v>75</v>
      </c>
      <c r="D22" s="182"/>
      <c r="E22" s="183">
        <f t="shared" si="38"/>
        <v>28272.896915475998</v>
      </c>
      <c r="F22" s="184">
        <v>11781.53925</v>
      </c>
      <c r="G22" s="185">
        <v>1069.62752</v>
      </c>
      <c r="H22" s="185">
        <v>2934.9527799999996</v>
      </c>
      <c r="I22" s="185">
        <v>200.46964</v>
      </c>
      <c r="J22" s="185">
        <v>38.930660000000003</v>
      </c>
      <c r="K22" s="185">
        <v>1329.5628900000002</v>
      </c>
      <c r="L22" s="185">
        <v>4311.7591400000001</v>
      </c>
      <c r="M22" s="185">
        <v>1895.59662</v>
      </c>
      <c r="N22" s="186">
        <v>0.64</v>
      </c>
      <c r="O22" s="187">
        <f t="shared" si="39"/>
        <v>2354.9092077380001</v>
      </c>
      <c r="P22" s="188">
        <v>431.49128555399989</v>
      </c>
      <c r="Q22" s="188">
        <v>332.3426295750001</v>
      </c>
      <c r="R22" s="188">
        <v>440.53550785100015</v>
      </c>
      <c r="S22" s="188">
        <v>1150.5397847580002</v>
      </c>
      <c r="T22" s="155"/>
      <c r="U22" s="190">
        <v>1709.3079898101619</v>
      </c>
      <c r="V22" s="190">
        <v>83.082882145994247</v>
      </c>
      <c r="W22" s="190">
        <v>200.582298668812</v>
      </c>
      <c r="X22" s="190">
        <v>2863.372214170121</v>
      </c>
      <c r="Y22" s="190">
        <v>1317.4828563655853</v>
      </c>
      <c r="Z22" s="190">
        <v>2113.5577223737819</v>
      </c>
      <c r="AA22" s="191">
        <v>4857.2597466138459</v>
      </c>
      <c r="AB22" s="190">
        <v>5419.6026485732855</v>
      </c>
      <c r="AC22" s="180"/>
      <c r="AD22" s="185">
        <f t="shared" si="10"/>
        <v>1272.4498590911926</v>
      </c>
      <c r="AE22" s="185">
        <f t="shared" si="41"/>
        <v>152.69363822514163</v>
      </c>
      <c r="AF22" s="185">
        <f t="shared" si="42"/>
        <v>291.75447835251521</v>
      </c>
      <c r="AG22" s="185">
        <f t="shared" si="43"/>
        <v>24.540777740907512</v>
      </c>
      <c r="AH22" s="185">
        <f t="shared" si="44"/>
        <v>3.0468381865194112</v>
      </c>
      <c r="AI22" s="185">
        <f t="shared" si="45"/>
        <v>133.07930752876516</v>
      </c>
      <c r="AJ22" s="185">
        <f t="shared" si="46"/>
        <v>484.42637131286824</v>
      </c>
      <c r="AK22" s="185"/>
      <c r="AL22" s="185"/>
      <c r="AM22" s="185"/>
      <c r="AN22" s="185">
        <f t="shared" si="47"/>
        <v>182.7569039276998</v>
      </c>
      <c r="AO22" s="185"/>
      <c r="AP22" s="185"/>
      <c r="AQ22" s="185"/>
      <c r="AR22" s="185"/>
      <c r="AS22" s="185">
        <f t="shared" si="48"/>
        <v>0.15154381677551007</v>
      </c>
      <c r="AT22" s="155"/>
      <c r="AU22" s="155"/>
      <c r="AV22" s="155"/>
      <c r="AW22" s="155"/>
      <c r="AX22" s="155"/>
    </row>
    <row r="23" spans="1:50">
      <c r="A23" s="155"/>
      <c r="B23" s="181" t="s">
        <v>76</v>
      </c>
      <c r="C23" s="181" t="s">
        <v>77</v>
      </c>
      <c r="D23" s="182"/>
      <c r="E23" s="183">
        <f t="shared" si="38"/>
        <v>30485.965573696001</v>
      </c>
      <c r="F23" s="184">
        <v>13304.412390000001</v>
      </c>
      <c r="G23" s="185">
        <v>1293.9595300000001</v>
      </c>
      <c r="H23" s="185">
        <v>3804.4875200000001</v>
      </c>
      <c r="I23" s="185">
        <v>268.15643</v>
      </c>
      <c r="J23" s="185">
        <v>20.52366</v>
      </c>
      <c r="K23" s="185">
        <v>1437.7629099999999</v>
      </c>
      <c r="L23" s="185">
        <v>4259.8899899999997</v>
      </c>
      <c r="M23" s="185">
        <v>2218.6323499999999</v>
      </c>
      <c r="N23" s="186">
        <v>1</v>
      </c>
      <c r="O23" s="187">
        <f t="shared" si="39"/>
        <v>1938.5703968479997</v>
      </c>
      <c r="P23" s="188">
        <v>462.76993030400001</v>
      </c>
      <c r="Q23" s="188">
        <v>266.79217094399996</v>
      </c>
      <c r="R23" s="188">
        <v>204.76000000199997</v>
      </c>
      <c r="S23" s="188">
        <v>1004.2482955979999</v>
      </c>
      <c r="T23" s="155"/>
      <c r="U23" s="190">
        <v>1931.5227020059076</v>
      </c>
      <c r="V23" s="190">
        <v>141.8785472509409</v>
      </c>
      <c r="W23" s="190">
        <v>277.06890306357337</v>
      </c>
      <c r="X23" s="190">
        <v>3717.1421847658517</v>
      </c>
      <c r="Y23" s="190">
        <v>1764.9988866844305</v>
      </c>
      <c r="Z23" s="190">
        <v>2793.9777843659663</v>
      </c>
      <c r="AA23" s="191">
        <v>5969.3738983915118</v>
      </c>
      <c r="AB23" s="190">
        <v>5692.2524947392831</v>
      </c>
      <c r="AC23" s="180"/>
      <c r="AD23" s="185">
        <f t="shared" si="10"/>
        <v>1433.9893156671164</v>
      </c>
      <c r="AE23" s="185">
        <f t="shared" si="41"/>
        <v>184.71793653158281</v>
      </c>
      <c r="AF23" s="185">
        <f t="shared" si="42"/>
        <v>378.19220784746472</v>
      </c>
      <c r="AG23" s="185">
        <f t="shared" si="43"/>
        <v>32.826752960823505</v>
      </c>
      <c r="AH23" s="185">
        <f t="shared" si="44"/>
        <v>1.6062473899785148</v>
      </c>
      <c r="AI23" s="185">
        <f t="shared" si="45"/>
        <v>143.90932079440202</v>
      </c>
      <c r="AJ23" s="185">
        <f t="shared" si="46"/>
        <v>478.59886952027432</v>
      </c>
      <c r="AK23" s="185"/>
      <c r="AL23" s="185"/>
      <c r="AM23" s="185"/>
      <c r="AN23" s="185">
        <f t="shared" si="47"/>
        <v>213.90119340887875</v>
      </c>
      <c r="AO23" s="185"/>
      <c r="AP23" s="185"/>
      <c r="AQ23" s="185"/>
      <c r="AR23" s="185"/>
      <c r="AS23" s="185">
        <f t="shared" si="48"/>
        <v>0.23678721371173453</v>
      </c>
      <c r="AT23" s="155"/>
      <c r="AU23" s="155"/>
      <c r="AV23" s="155"/>
      <c r="AW23" s="155"/>
      <c r="AX23" s="155"/>
    </row>
    <row r="24" spans="1:50">
      <c r="A24" s="155"/>
      <c r="B24" s="181" t="s">
        <v>78</v>
      </c>
      <c r="C24" s="181" t="s">
        <v>79</v>
      </c>
      <c r="D24" s="182"/>
      <c r="E24" s="183">
        <f t="shared" si="38"/>
        <v>63083.92469744401</v>
      </c>
      <c r="F24" s="184">
        <v>28660.330820000003</v>
      </c>
      <c r="G24" s="185">
        <v>2812.3000400000001</v>
      </c>
      <c r="H24" s="185">
        <v>7753.3414900000007</v>
      </c>
      <c r="I24" s="185">
        <v>458.44407999999999</v>
      </c>
      <c r="J24" s="185">
        <v>6.5333300000000003</v>
      </c>
      <c r="K24" s="185">
        <v>3457.1978199999999</v>
      </c>
      <c r="L24" s="185">
        <v>8999.3463300000003</v>
      </c>
      <c r="M24" s="185">
        <v>5167.1544000000004</v>
      </c>
      <c r="N24" s="186">
        <v>6.0133299999999998</v>
      </c>
      <c r="O24" s="187">
        <f t="shared" si="39"/>
        <v>2881.6315287219995</v>
      </c>
      <c r="P24" s="188">
        <v>773.2260344839998</v>
      </c>
      <c r="Q24" s="188">
        <v>348.56319816100017</v>
      </c>
      <c r="R24" s="188">
        <v>252.94239999900009</v>
      </c>
      <c r="S24" s="188">
        <v>1506.8998960779993</v>
      </c>
      <c r="T24" s="155"/>
      <c r="U24" s="190">
        <v>4617.3861779937015</v>
      </c>
      <c r="V24" s="190">
        <v>126.23932691293128</v>
      </c>
      <c r="W24" s="190">
        <v>436.35762858694306</v>
      </c>
      <c r="X24" s="190">
        <v>7631.7955772463838</v>
      </c>
      <c r="Y24" s="190">
        <v>2656.4729898107435</v>
      </c>
      <c r="Z24" s="190">
        <v>5179.4723633335288</v>
      </c>
      <c r="AA24" s="191">
        <v>12776.440865106877</v>
      </c>
      <c r="AB24" s="190">
        <v>12401.425138029161</v>
      </c>
      <c r="AC24" s="180"/>
      <c r="AD24" s="185">
        <f t="shared" si="10"/>
        <v>3085.5475772005466</v>
      </c>
      <c r="AE24" s="185">
        <f t="shared" si="41"/>
        <v>401.46716203441679</v>
      </c>
      <c r="AF24" s="185">
        <f t="shared" si="42"/>
        <v>770.73543305997032</v>
      </c>
      <c r="AG24" s="185">
        <f t="shared" si="43"/>
        <v>56.121087831129046</v>
      </c>
      <c r="AH24" s="185">
        <f t="shared" si="44"/>
        <v>0.51131933877136593</v>
      </c>
      <c r="AI24" s="185">
        <f t="shared" si="45"/>
        <v>346.03966110663367</v>
      </c>
      <c r="AJ24" s="185">
        <f t="shared" si="46"/>
        <v>1011.077044259406</v>
      </c>
      <c r="AK24" s="185"/>
      <c r="AL24" s="185"/>
      <c r="AM24" s="185"/>
      <c r="AN24" s="185">
        <f t="shared" si="47"/>
        <v>498.17198991438977</v>
      </c>
      <c r="AO24" s="185"/>
      <c r="AP24" s="185"/>
      <c r="AQ24" s="185"/>
      <c r="AR24" s="185"/>
      <c r="AS24" s="185">
        <f t="shared" si="48"/>
        <v>1.4238796558291844</v>
      </c>
      <c r="AT24" s="155"/>
      <c r="AU24" s="155"/>
      <c r="AV24" s="155"/>
      <c r="AW24" s="155"/>
      <c r="AX24" s="155"/>
    </row>
    <row r="25" spans="1:50">
      <c r="A25" s="155"/>
      <c r="B25" s="181" t="s">
        <v>80</v>
      </c>
      <c r="C25" s="181" t="s">
        <v>81</v>
      </c>
      <c r="D25" s="182"/>
      <c r="E25" s="183">
        <f t="shared" si="38"/>
        <v>20152.987858434</v>
      </c>
      <c r="F25" s="184">
        <v>8820.7224800000004</v>
      </c>
      <c r="G25" s="185">
        <v>843.1184199999999</v>
      </c>
      <c r="H25" s="185">
        <v>2281.5426699999998</v>
      </c>
      <c r="I25" s="185">
        <v>200.01334</v>
      </c>
      <c r="J25" s="185">
        <v>6.7066699999999999</v>
      </c>
      <c r="K25" s="185">
        <v>1070.4027000000001</v>
      </c>
      <c r="L25" s="185">
        <v>2757.7661600000001</v>
      </c>
      <c r="M25" s="185">
        <v>1660.3458499999999</v>
      </c>
      <c r="N25" s="186">
        <v>0.82667000000000002</v>
      </c>
      <c r="O25" s="187">
        <f t="shared" si="39"/>
        <v>1255.7714492169998</v>
      </c>
      <c r="P25" s="188">
        <v>307.45608221700002</v>
      </c>
      <c r="Q25" s="188">
        <v>160.16880000499998</v>
      </c>
      <c r="R25" s="188">
        <v>150.95340780799998</v>
      </c>
      <c r="S25" s="188">
        <v>637.19315918699988</v>
      </c>
      <c r="T25" s="155"/>
      <c r="U25" s="190">
        <v>1033.008969943332</v>
      </c>
      <c r="V25" s="190">
        <v>51.53971212008399</v>
      </c>
      <c r="W25" s="190">
        <v>129.29977801944906</v>
      </c>
      <c r="X25" s="190">
        <v>2141.2301434733076</v>
      </c>
      <c r="Y25" s="190">
        <v>1045.7897931720513</v>
      </c>
      <c r="Z25" s="190">
        <v>1767.6545957620738</v>
      </c>
      <c r="AA25" s="191">
        <v>3945.6832766680755</v>
      </c>
      <c r="AB25" s="190">
        <v>3638.0175321703064</v>
      </c>
      <c r="AC25" s="180"/>
      <c r="AD25" s="185">
        <f t="shared" si="10"/>
        <v>949.41568471160349</v>
      </c>
      <c r="AE25" s="185">
        <f t="shared" si="41"/>
        <v>120.3585515492655</v>
      </c>
      <c r="AF25" s="185">
        <f t="shared" si="42"/>
        <v>226.80102251077949</v>
      </c>
      <c r="AG25" s="185">
        <f t="shared" si="43"/>
        <v>24.48491912369656</v>
      </c>
      <c r="AH25" s="185">
        <f t="shared" si="44"/>
        <v>0.52488548255755585</v>
      </c>
      <c r="AI25" s="185">
        <f t="shared" si="45"/>
        <v>107.13930959138047</v>
      </c>
      <c r="AJ25" s="185">
        <f t="shared" si="46"/>
        <v>309.83517641902023</v>
      </c>
      <c r="AK25" s="185"/>
      <c r="AL25" s="185"/>
      <c r="AM25" s="185"/>
      <c r="AN25" s="185">
        <f t="shared" si="47"/>
        <v>160.07607514894443</v>
      </c>
      <c r="AO25" s="185"/>
      <c r="AP25" s="185"/>
      <c r="AQ25" s="185"/>
      <c r="AR25" s="185"/>
      <c r="AS25" s="185">
        <f t="shared" si="48"/>
        <v>0.19574488595907957</v>
      </c>
      <c r="AT25" s="155"/>
      <c r="AU25" s="155"/>
      <c r="AV25" s="155"/>
      <c r="AW25" s="155"/>
      <c r="AX25" s="155"/>
    </row>
    <row r="26" spans="1:50">
      <c r="A26" s="155"/>
      <c r="B26" s="181" t="s">
        <v>82</v>
      </c>
      <c r="C26" s="181" t="s">
        <v>83</v>
      </c>
      <c r="D26" s="182"/>
      <c r="E26" s="183">
        <f t="shared" si="38"/>
        <v>43994.763360912002</v>
      </c>
      <c r="F26" s="184">
        <v>19281.93233</v>
      </c>
      <c r="G26" s="185">
        <v>1573.2750500000002</v>
      </c>
      <c r="H26" s="185">
        <v>5234.6532499999994</v>
      </c>
      <c r="I26" s="185">
        <v>210.54669000000001</v>
      </c>
      <c r="J26" s="185">
        <v>2</v>
      </c>
      <c r="K26" s="185">
        <v>2782.1007799999998</v>
      </c>
      <c r="L26" s="185">
        <v>6892.9940399999996</v>
      </c>
      <c r="M26" s="185">
        <v>2585.3625199999997</v>
      </c>
      <c r="N26" s="186">
        <v>1</v>
      </c>
      <c r="O26" s="187">
        <f t="shared" si="39"/>
        <v>2715.449350456</v>
      </c>
      <c r="P26" s="188">
        <v>664.80683717500017</v>
      </c>
      <c r="Q26" s="188">
        <v>325.83439816799984</v>
      </c>
      <c r="R26" s="188">
        <v>288.298359253</v>
      </c>
      <c r="S26" s="188">
        <v>1436.50975586</v>
      </c>
      <c r="T26" s="155"/>
      <c r="U26" s="190">
        <v>2631.565721216331</v>
      </c>
      <c r="V26" s="190">
        <v>101.33653819674181</v>
      </c>
      <c r="W26" s="190">
        <v>273.80003041372197</v>
      </c>
      <c r="X26" s="190">
        <v>4914.1993014619657</v>
      </c>
      <c r="Y26" s="190">
        <v>2131.5477726019531</v>
      </c>
      <c r="Z26" s="190">
        <v>3483.7421075364869</v>
      </c>
      <c r="AA26" s="191">
        <v>7780.0159292414455</v>
      </c>
      <c r="AB26" s="190">
        <v>8632.8583146519395</v>
      </c>
      <c r="AC26" s="180"/>
      <c r="AD26" s="185">
        <f t="shared" si="10"/>
        <v>2073.2734157775744</v>
      </c>
      <c r="AE26" s="185">
        <f t="shared" si="41"/>
        <v>224.59135243018213</v>
      </c>
      <c r="AF26" s="185">
        <f t="shared" si="42"/>
        <v>520.36051098241126</v>
      </c>
      <c r="AG26" s="185">
        <f t="shared" si="43"/>
        <v>25.774374231298832</v>
      </c>
      <c r="AH26" s="185">
        <f t="shared" si="44"/>
        <v>0.15652640805572837</v>
      </c>
      <c r="AI26" s="185">
        <f t="shared" si="45"/>
        <v>278.46749338621908</v>
      </c>
      <c r="AJ26" s="185">
        <f t="shared" si="46"/>
        <v>774.42825117509403</v>
      </c>
      <c r="AK26" s="185"/>
      <c r="AL26" s="185"/>
      <c r="AM26" s="185"/>
      <c r="AN26" s="185">
        <f t="shared" si="47"/>
        <v>249.25811995060201</v>
      </c>
      <c r="AO26" s="185"/>
      <c r="AP26" s="185"/>
      <c r="AQ26" s="185"/>
      <c r="AR26" s="185"/>
      <c r="AS26" s="185">
        <f t="shared" si="48"/>
        <v>0.23678721371173453</v>
      </c>
      <c r="AT26" s="155"/>
      <c r="AU26" s="155"/>
      <c r="AV26" s="155"/>
      <c r="AW26" s="155"/>
      <c r="AX26" s="155"/>
    </row>
    <row r="27" spans="1:50">
      <c r="A27" s="155"/>
      <c r="B27" s="181" t="s">
        <v>1254</v>
      </c>
      <c r="C27" s="170" t="s">
        <v>1255</v>
      </c>
      <c r="D27" s="155"/>
      <c r="E27" s="183">
        <f t="shared" si="38"/>
        <v>7382.8088600000001</v>
      </c>
      <c r="F27" s="184">
        <v>3691.40443</v>
      </c>
      <c r="G27" s="185">
        <v>0</v>
      </c>
      <c r="H27" s="185">
        <v>28.077870000000001</v>
      </c>
      <c r="I27" s="185">
        <v>0</v>
      </c>
      <c r="J27" s="185">
        <v>1285.9459400000001</v>
      </c>
      <c r="K27" s="185">
        <v>2</v>
      </c>
      <c r="L27" s="185">
        <v>2167.49395</v>
      </c>
      <c r="M27" s="185">
        <v>207.88667000000001</v>
      </c>
      <c r="N27" s="186">
        <v>0</v>
      </c>
      <c r="O27" s="184">
        <v>0</v>
      </c>
      <c r="P27" s="185">
        <v>0</v>
      </c>
      <c r="Q27" s="185">
        <v>0</v>
      </c>
      <c r="R27" s="185">
        <v>0</v>
      </c>
      <c r="S27" s="185">
        <v>0</v>
      </c>
      <c r="T27" s="155"/>
      <c r="U27" s="190">
        <v>1089.4267113741892</v>
      </c>
      <c r="V27" s="190">
        <v>39.703936364613782</v>
      </c>
      <c r="W27" s="190">
        <v>71.75733067668429</v>
      </c>
      <c r="X27" s="190">
        <v>1503.8496858783412</v>
      </c>
      <c r="Y27" s="190">
        <v>490.54734679205598</v>
      </c>
      <c r="Z27" s="190">
        <v>617.87137188498059</v>
      </c>
      <c r="AA27" s="191">
        <v>1985.9665900213652</v>
      </c>
      <c r="AB27" s="190">
        <v>1314.8404627122873</v>
      </c>
      <c r="AC27" s="155"/>
      <c r="AD27" s="185">
        <f t="shared" si="10"/>
        <v>367.19425041880885</v>
      </c>
      <c r="AE27" s="185">
        <f t="shared" si="41"/>
        <v>0</v>
      </c>
      <c r="AF27" s="185">
        <f t="shared" si="42"/>
        <v>2.7911332580620725</v>
      </c>
      <c r="AG27" s="185">
        <f t="shared" si="43"/>
        <v>0</v>
      </c>
      <c r="AH27" s="185">
        <f t="shared" si="44"/>
        <v>100.6422494710236</v>
      </c>
      <c r="AI27" s="185">
        <f t="shared" si="45"/>
        <v>0.20018505108662463</v>
      </c>
      <c r="AJ27" s="185">
        <f t="shared" si="46"/>
        <v>243.5180618741833</v>
      </c>
      <c r="AK27" s="185"/>
      <c r="AL27" s="185"/>
      <c r="AM27" s="185"/>
      <c r="AN27" s="185">
        <f t="shared" si="47"/>
        <v>20.042620764453272</v>
      </c>
      <c r="AO27" s="185"/>
      <c r="AP27" s="185"/>
      <c r="AQ27" s="185"/>
      <c r="AR27" s="185"/>
      <c r="AS27" s="185">
        <f t="shared" si="48"/>
        <v>0</v>
      </c>
      <c r="AT27" s="155"/>
      <c r="AU27" s="155"/>
      <c r="AV27" s="155"/>
      <c r="AW27" s="155"/>
      <c r="AX27" s="155"/>
    </row>
    <row r="28" spans="1:50">
      <c r="A28" s="155"/>
      <c r="B28" s="181" t="s">
        <v>1256</v>
      </c>
      <c r="C28" s="170" t="s">
        <v>1257</v>
      </c>
      <c r="D28" s="155"/>
      <c r="E28" s="183">
        <f t="shared" si="38"/>
        <v>13070.644639999999</v>
      </c>
      <c r="F28" s="184">
        <v>6535.3223200000002</v>
      </c>
      <c r="G28" s="185">
        <v>9.5797299999999996</v>
      </c>
      <c r="H28" s="185">
        <v>126.6699</v>
      </c>
      <c r="I28" s="185">
        <v>0</v>
      </c>
      <c r="J28" s="185">
        <v>2454.97118</v>
      </c>
      <c r="K28" s="185">
        <v>31.334129999999998</v>
      </c>
      <c r="L28" s="185">
        <v>3327.4449800000002</v>
      </c>
      <c r="M28" s="185">
        <v>585.32240000000002</v>
      </c>
      <c r="N28" s="186">
        <v>0</v>
      </c>
      <c r="O28" s="184">
        <v>0</v>
      </c>
      <c r="P28" s="185">
        <v>0</v>
      </c>
      <c r="Q28" s="185">
        <v>0</v>
      </c>
      <c r="R28" s="185">
        <v>0</v>
      </c>
      <c r="S28" s="185">
        <v>0</v>
      </c>
      <c r="T28" s="155"/>
      <c r="U28" s="190">
        <v>2294.6113492196619</v>
      </c>
      <c r="V28" s="190">
        <v>108.89631783545103</v>
      </c>
      <c r="W28" s="190">
        <v>169.86846041848443</v>
      </c>
      <c r="X28" s="190">
        <v>3199.3309792677592</v>
      </c>
      <c r="Y28" s="190">
        <v>1078.1389880756255</v>
      </c>
      <c r="Z28" s="190">
        <v>1208.0563373147079</v>
      </c>
      <c r="AA28" s="191">
        <v>3618.4908790288428</v>
      </c>
      <c r="AB28" s="190">
        <v>2253.3315174549089</v>
      </c>
      <c r="AC28" s="155"/>
      <c r="AD28" s="185">
        <f t="shared" si="10"/>
        <v>639.49993285301582</v>
      </c>
      <c r="AE28" s="185">
        <f t="shared" si="41"/>
        <v>1.3675450561654734</v>
      </c>
      <c r="AF28" s="185">
        <f t="shared" si="42"/>
        <v>12.591858666109536</v>
      </c>
      <c r="AG28" s="185">
        <f t="shared" si="43"/>
        <v>0</v>
      </c>
      <c r="AH28" s="185">
        <f t="shared" si="44"/>
        <v>192.13391034286647</v>
      </c>
      <c r="AI28" s="185">
        <f t="shared" si="45"/>
        <v>3.1363122074024683</v>
      </c>
      <c r="AJ28" s="185">
        <f t="shared" si="46"/>
        <v>373.83862248961788</v>
      </c>
      <c r="AK28" s="185"/>
      <c r="AL28" s="185"/>
      <c r="AM28" s="185"/>
      <c r="AN28" s="185">
        <f t="shared" si="47"/>
        <v>56.431684090854034</v>
      </c>
      <c r="AO28" s="185"/>
      <c r="AP28" s="185"/>
      <c r="AQ28" s="185"/>
      <c r="AR28" s="185"/>
      <c r="AS28" s="185">
        <f t="shared" si="48"/>
        <v>0</v>
      </c>
      <c r="AT28" s="155"/>
      <c r="AU28" s="155"/>
      <c r="AV28" s="155"/>
      <c r="AW28" s="155"/>
      <c r="AX28" s="155"/>
    </row>
    <row r="29" spans="1:50">
      <c r="A29" s="155"/>
      <c r="B29" s="171" t="s">
        <v>84</v>
      </c>
      <c r="C29" s="171" t="s">
        <v>85</v>
      </c>
      <c r="D29" s="172"/>
      <c r="E29" s="173">
        <f>F29+O29</f>
        <v>131860.735110073</v>
      </c>
      <c r="F29" s="174">
        <f>SUM(F30:F36)</f>
        <v>115767.14814</v>
      </c>
      <c r="G29" s="175">
        <f t="shared" ref="G29:U29" si="49">SUM(G30:G36)</f>
        <v>12649.20513</v>
      </c>
      <c r="H29" s="175">
        <f t="shared" si="49"/>
        <v>29970.558710000001</v>
      </c>
      <c r="I29" s="175">
        <f t="shared" si="49"/>
        <v>2260.7749599999997</v>
      </c>
      <c r="J29" s="175">
        <f t="shared" si="49"/>
        <v>1829.23758</v>
      </c>
      <c r="K29" s="175">
        <f t="shared" si="49"/>
        <v>13416.244979999999</v>
      </c>
      <c r="L29" s="175">
        <f t="shared" si="49"/>
        <v>36060.216789999999</v>
      </c>
      <c r="M29" s="175">
        <f t="shared" si="49"/>
        <v>19460.436659999999</v>
      </c>
      <c r="N29" s="176">
        <f t="shared" si="49"/>
        <v>120.47333</v>
      </c>
      <c r="O29" s="177">
        <f t="shared" si="49"/>
        <v>16093.586970073</v>
      </c>
      <c r="P29" s="178">
        <f t="shared" si="49"/>
        <v>3686.7406927059997</v>
      </c>
      <c r="Q29" s="178">
        <f t="shared" si="49"/>
        <v>1978.5792054550002</v>
      </c>
      <c r="R29" s="178">
        <f t="shared" si="49"/>
        <v>2125.6442572440001</v>
      </c>
      <c r="S29" s="178">
        <f t="shared" si="49"/>
        <v>8302.6228146680005</v>
      </c>
      <c r="T29" s="155"/>
      <c r="U29" s="178">
        <f t="shared" si="49"/>
        <v>16812.967582591598</v>
      </c>
      <c r="V29" s="178">
        <f t="shared" ref="V29" si="50">SUM(V30:V36)</f>
        <v>976.04753326446269</v>
      </c>
      <c r="W29" s="178">
        <f t="shared" ref="W29" si="51">SUM(W30:W36)</f>
        <v>2098.9324352515214</v>
      </c>
      <c r="X29" s="178">
        <f t="shared" ref="X29" si="52">SUM(X30:X36)</f>
        <v>32340.844600549884</v>
      </c>
      <c r="Y29" s="178">
        <f t="shared" ref="Y29" si="53">SUM(Y30:Y36)</f>
        <v>14145.893180655625</v>
      </c>
      <c r="Z29" s="178">
        <f t="shared" ref="Z29" si="54">SUM(Z30:Z36)</f>
        <v>22645.470055696387</v>
      </c>
      <c r="AA29" s="177">
        <f t="shared" ref="AA29:AB29" si="55">SUM(AA30:AA36)</f>
        <v>51651.347315410778</v>
      </c>
      <c r="AB29" s="179">
        <f t="shared" si="55"/>
        <v>46871.04513956001</v>
      </c>
      <c r="AC29" s="155"/>
      <c r="AD29" s="175">
        <v>13836.042600000001</v>
      </c>
      <c r="AE29" s="175">
        <v>1849.9053799999999</v>
      </c>
      <c r="AF29" s="175">
        <v>3123.4926</v>
      </c>
      <c r="AG29" s="175">
        <v>307.98655000000002</v>
      </c>
      <c r="AH29" s="175">
        <v>206.65960000000001</v>
      </c>
      <c r="AI29" s="175">
        <v>1472.51036</v>
      </c>
      <c r="AJ29" s="175">
        <v>4768.2324100000005</v>
      </c>
      <c r="AK29" s="175">
        <v>313.15636999999998</v>
      </c>
      <c r="AL29" s="175">
        <v>3502.09247</v>
      </c>
      <c r="AM29" s="175">
        <v>952.98356999999999</v>
      </c>
      <c r="AN29" s="175">
        <v>2097.8423699999998</v>
      </c>
      <c r="AO29" s="175">
        <v>1288.1608699999999</v>
      </c>
      <c r="AP29" s="175">
        <v>456.57564000000002</v>
      </c>
      <c r="AQ29" s="175">
        <v>125.79919</v>
      </c>
      <c r="AR29" s="175">
        <v>227.30667</v>
      </c>
      <c r="AS29" s="175">
        <v>9.4133300000000002</v>
      </c>
      <c r="AT29" s="155"/>
      <c r="AU29" s="155"/>
      <c r="AV29" s="180"/>
      <c r="AW29" s="155"/>
      <c r="AX29" s="155"/>
    </row>
    <row r="30" spans="1:50">
      <c r="A30" s="155"/>
      <c r="B30" s="181" t="s">
        <v>86</v>
      </c>
      <c r="C30" s="181" t="s">
        <v>87</v>
      </c>
      <c r="D30" s="182"/>
      <c r="E30" s="183">
        <f t="shared" ref="E30:E36" si="56">SUM(F30:S30)</f>
        <v>25860.449265412</v>
      </c>
      <c r="F30" s="184">
        <v>10774.754790000001</v>
      </c>
      <c r="G30" s="185">
        <v>1585.7853400000001</v>
      </c>
      <c r="H30" s="185">
        <v>2853.1918699999997</v>
      </c>
      <c r="I30" s="185">
        <v>345.79795999999999</v>
      </c>
      <c r="J30" s="185">
        <v>1.9066700000000001</v>
      </c>
      <c r="K30" s="185">
        <v>1128.7579399999997</v>
      </c>
      <c r="L30" s="185">
        <v>3012.3910599999999</v>
      </c>
      <c r="M30" s="185">
        <v>1845.9239499999999</v>
      </c>
      <c r="N30" s="186">
        <v>1</v>
      </c>
      <c r="O30" s="187">
        <f t="shared" ref="O30:O35" si="57">SUM(P30:S30)</f>
        <v>2155.4698427060002</v>
      </c>
      <c r="P30" s="188">
        <v>499.08006297600002</v>
      </c>
      <c r="Q30" s="188">
        <v>264.18170666399993</v>
      </c>
      <c r="R30" s="188">
        <v>257.70634143800004</v>
      </c>
      <c r="S30" s="188">
        <v>1134.501731628</v>
      </c>
      <c r="T30" s="155"/>
      <c r="U30" s="190">
        <v>1529.599331956178</v>
      </c>
      <c r="V30" s="190">
        <v>98.900290817784622</v>
      </c>
      <c r="W30" s="190">
        <v>239.55319541078873</v>
      </c>
      <c r="X30" s="190">
        <v>3057.245750929651</v>
      </c>
      <c r="Y30" s="190">
        <v>1306.8593964297722</v>
      </c>
      <c r="Z30" s="190">
        <v>2024.0785640777456</v>
      </c>
      <c r="AA30" s="191">
        <v>4538.9303690049437</v>
      </c>
      <c r="AB30" s="190">
        <v>4641.2329913438052</v>
      </c>
      <c r="AC30" s="180"/>
      <c r="AD30" s="185">
        <f>SUM(AE30:AS30)</f>
        <v>1297.8803292377299</v>
      </c>
      <c r="AE30" s="185">
        <f t="shared" ref="AE30:AJ30" si="58">(G30/G$29)*AE$29</f>
        <v>231.9159822172264</v>
      </c>
      <c r="AF30" s="185">
        <f t="shared" si="58"/>
        <v>297.35594116073656</v>
      </c>
      <c r="AG30" s="185">
        <f t="shared" si="58"/>
        <v>47.108236149889954</v>
      </c>
      <c r="AH30" s="185">
        <f t="shared" si="58"/>
        <v>0.21540759048477456</v>
      </c>
      <c r="AI30" s="185">
        <f t="shared" si="58"/>
        <v>123.88770204032591</v>
      </c>
      <c r="AJ30" s="185">
        <f t="shared" si="58"/>
        <v>398.32762979587892</v>
      </c>
      <c r="AK30" s="185"/>
      <c r="AL30" s="185"/>
      <c r="AM30" s="185"/>
      <c r="AN30" s="185">
        <f>(M30/M$29)*AN$29</f>
        <v>198.991294068309</v>
      </c>
      <c r="AO30" s="185"/>
      <c r="AP30" s="185"/>
      <c r="AQ30" s="185"/>
      <c r="AR30" s="185"/>
      <c r="AS30" s="185">
        <f>(N30/N$29)*AS$29</f>
        <v>7.8136214878429935E-2</v>
      </c>
      <c r="AT30" s="155"/>
      <c r="AU30" s="155"/>
      <c r="AV30" s="155"/>
      <c r="AW30" s="155"/>
      <c r="AX30" s="155"/>
    </row>
    <row r="31" spans="1:50">
      <c r="A31" s="155"/>
      <c r="B31" s="181" t="s">
        <v>88</v>
      </c>
      <c r="C31" s="181" t="s">
        <v>89</v>
      </c>
      <c r="D31" s="182"/>
      <c r="E31" s="183">
        <f t="shared" si="56"/>
        <v>55030.491429681999</v>
      </c>
      <c r="F31" s="184">
        <v>25145.003180000003</v>
      </c>
      <c r="G31" s="185">
        <v>2909.10905</v>
      </c>
      <c r="H31" s="185">
        <v>7303.1202800000001</v>
      </c>
      <c r="I31" s="185">
        <v>357.35145</v>
      </c>
      <c r="J31" s="185">
        <v>18.34667</v>
      </c>
      <c r="K31" s="185">
        <v>3290.5643100000002</v>
      </c>
      <c r="L31" s="185">
        <v>7782.8428000000004</v>
      </c>
      <c r="M31" s="185">
        <v>3481.06862</v>
      </c>
      <c r="N31" s="186">
        <v>2.6</v>
      </c>
      <c r="O31" s="187">
        <f t="shared" si="57"/>
        <v>2370.2425348410002</v>
      </c>
      <c r="P31" s="188">
        <v>511.6996513950001</v>
      </c>
      <c r="Q31" s="188">
        <v>343.62804185399983</v>
      </c>
      <c r="R31" s="188">
        <v>386.44672579300016</v>
      </c>
      <c r="S31" s="188">
        <v>1128.4681157990001</v>
      </c>
      <c r="T31" s="155"/>
      <c r="U31" s="190">
        <v>3122.7130129305392</v>
      </c>
      <c r="V31" s="190">
        <v>213.61239330233198</v>
      </c>
      <c r="W31" s="190">
        <v>400.75616997620557</v>
      </c>
      <c r="X31" s="190">
        <v>6439.1892966579762</v>
      </c>
      <c r="Y31" s="190">
        <v>2975.2684419897705</v>
      </c>
      <c r="Z31" s="190">
        <v>5024.4810172977368</v>
      </c>
      <c r="AA31" s="191">
        <v>11169.326310249375</v>
      </c>
      <c r="AB31" s="190">
        <v>10706.030589352371</v>
      </c>
      <c r="AC31" s="180"/>
      <c r="AD31" s="185">
        <f t="shared" ref="AD31:AD35" si="59">SUM(AE31:AS31)</f>
        <v>3003.0696129216926</v>
      </c>
      <c r="AE31" s="185">
        <f t="shared" ref="AE31:AE36" si="60">(G31/G$29)*AE$29</f>
        <v>425.44779907460389</v>
      </c>
      <c r="AF31" s="185">
        <f t="shared" ref="AF31:AI36" si="61">(H31/H$29)*AF$29</f>
        <v>761.1216851916314</v>
      </c>
      <c r="AG31" s="185">
        <f t="shared" si="61"/>
        <v>48.682174108562101</v>
      </c>
      <c r="AH31" s="185">
        <f t="shared" si="61"/>
        <v>2.072729931303948</v>
      </c>
      <c r="AI31" s="185">
        <f t="shared" si="61"/>
        <v>361.1584347143646</v>
      </c>
      <c r="AJ31" s="185">
        <f t="shared" ref="AJ31:AJ36" si="62">(L31/L$29)*AJ$29</f>
        <v>1029.1231330363601</v>
      </c>
      <c r="AK31" s="185"/>
      <c r="AL31" s="185"/>
      <c r="AM31" s="185"/>
      <c r="AN31" s="185">
        <f t="shared" ref="AN31:AN36" si="63">(M31/M$29)*AN$29</f>
        <v>375.26050270618282</v>
      </c>
      <c r="AO31" s="185"/>
      <c r="AP31" s="185"/>
      <c r="AQ31" s="185"/>
      <c r="AR31" s="185"/>
      <c r="AS31" s="185">
        <f t="shared" ref="AS31:AS36" si="64">(N31/N$29)*AS$29</f>
        <v>0.20315415868391787</v>
      </c>
      <c r="AT31" s="155"/>
      <c r="AU31" s="155"/>
      <c r="AV31" s="155"/>
      <c r="AW31" s="155"/>
      <c r="AX31" s="155"/>
    </row>
    <row r="32" spans="1:50">
      <c r="A32" s="155"/>
      <c r="B32" s="181" t="s">
        <v>90</v>
      </c>
      <c r="C32" s="181" t="s">
        <v>91</v>
      </c>
      <c r="D32" s="182"/>
      <c r="E32" s="183">
        <f t="shared" si="56"/>
        <v>45937.197041583997</v>
      </c>
      <c r="F32" s="184">
        <v>19744.771059999999</v>
      </c>
      <c r="G32" s="185">
        <v>2302.8628900000003</v>
      </c>
      <c r="H32" s="185">
        <v>5196.3806199999999</v>
      </c>
      <c r="I32" s="185">
        <v>444.83168999999998</v>
      </c>
      <c r="J32" s="185">
        <v>3.5794699999999997</v>
      </c>
      <c r="K32" s="185">
        <v>2514.0413100000001</v>
      </c>
      <c r="L32" s="185">
        <v>5482.4544099999994</v>
      </c>
      <c r="M32" s="185">
        <v>3762.34067</v>
      </c>
      <c r="N32" s="186">
        <v>38.279999999999994</v>
      </c>
      <c r="O32" s="187">
        <f t="shared" si="57"/>
        <v>3223.8274607920007</v>
      </c>
      <c r="P32" s="188">
        <v>912.63842175499963</v>
      </c>
      <c r="Q32" s="188">
        <v>311.39700022000011</v>
      </c>
      <c r="R32" s="188">
        <v>252.13387849300005</v>
      </c>
      <c r="S32" s="188">
        <v>1747.6581603240008</v>
      </c>
      <c r="T32" s="155"/>
      <c r="U32" s="190">
        <v>2781.1643848482749</v>
      </c>
      <c r="V32" s="190">
        <v>208.79477146927036</v>
      </c>
      <c r="W32" s="190">
        <v>440.17656123014177</v>
      </c>
      <c r="X32" s="190">
        <v>5528.5185510077381</v>
      </c>
      <c r="Y32" s="190">
        <v>2315.0771229806828</v>
      </c>
      <c r="Z32" s="190">
        <v>3735.0957227129716</v>
      </c>
      <c r="AA32" s="191">
        <v>8720.1275838905531</v>
      </c>
      <c r="AB32" s="190">
        <v>8665.1559213348264</v>
      </c>
      <c r="AC32" s="180"/>
      <c r="AD32" s="185">
        <f t="shared" si="59"/>
        <v>2348.7970831485459</v>
      </c>
      <c r="AE32" s="185">
        <f t="shared" si="60"/>
        <v>336.78625698857246</v>
      </c>
      <c r="AF32" s="185">
        <f t="shared" si="61"/>
        <v>541.56002129976343</v>
      </c>
      <c r="AG32" s="185">
        <f t="shared" si="61"/>
        <v>60.599652755252343</v>
      </c>
      <c r="AH32" s="185">
        <f t="shared" si="61"/>
        <v>0.40439352793746997</v>
      </c>
      <c r="AI32" s="185">
        <f t="shared" si="61"/>
        <v>275.93055135483758</v>
      </c>
      <c r="AJ32" s="185">
        <f t="shared" si="62"/>
        <v>724.9434177378231</v>
      </c>
      <c r="AK32" s="185"/>
      <c r="AL32" s="185"/>
      <c r="AM32" s="185"/>
      <c r="AN32" s="185">
        <f t="shared" si="63"/>
        <v>405.58173517881318</v>
      </c>
      <c r="AO32" s="185"/>
      <c r="AP32" s="185"/>
      <c r="AQ32" s="185"/>
      <c r="AR32" s="185"/>
      <c r="AS32" s="185">
        <f t="shared" si="64"/>
        <v>2.9910543055462973</v>
      </c>
      <c r="AT32" s="155"/>
      <c r="AU32" s="155"/>
      <c r="AV32" s="155"/>
      <c r="AW32" s="155"/>
      <c r="AX32" s="155"/>
    </row>
    <row r="33" spans="1:50">
      <c r="A33" s="155"/>
      <c r="B33" s="181" t="s">
        <v>92</v>
      </c>
      <c r="C33" s="181" t="s">
        <v>93</v>
      </c>
      <c r="D33" s="182"/>
      <c r="E33" s="183">
        <f t="shared" si="56"/>
        <v>43235.062246251997</v>
      </c>
      <c r="F33" s="184">
        <v>19175.695319999999</v>
      </c>
      <c r="G33" s="185">
        <v>2125.7881299999999</v>
      </c>
      <c r="H33" s="185">
        <v>5164.6205499999996</v>
      </c>
      <c r="I33" s="185">
        <v>419.50862999999998</v>
      </c>
      <c r="J33" s="185">
        <v>11.886659999999999</v>
      </c>
      <c r="K33" s="185">
        <v>1943.9514099999999</v>
      </c>
      <c r="L33" s="185">
        <v>6218.9070700000002</v>
      </c>
      <c r="M33" s="185">
        <v>3290.0995400000002</v>
      </c>
      <c r="N33" s="186">
        <v>0.93332999999999999</v>
      </c>
      <c r="O33" s="187">
        <f t="shared" si="57"/>
        <v>2441.835803126</v>
      </c>
      <c r="P33" s="188">
        <v>596.19563474599988</v>
      </c>
      <c r="Q33" s="188">
        <v>289.88966732099999</v>
      </c>
      <c r="R33" s="188">
        <v>255.38683696600012</v>
      </c>
      <c r="S33" s="188">
        <v>1300.3636640929999</v>
      </c>
      <c r="T33" s="155"/>
      <c r="U33" s="190">
        <v>2615.7320097850666</v>
      </c>
      <c r="V33" s="190">
        <v>163.69346689858807</v>
      </c>
      <c r="W33" s="190">
        <v>366.53164676903714</v>
      </c>
      <c r="X33" s="190">
        <v>5433.2978288441391</v>
      </c>
      <c r="Y33" s="190">
        <v>2508.4256355926523</v>
      </c>
      <c r="Z33" s="190">
        <v>4051.3297342214764</v>
      </c>
      <c r="AA33" s="191">
        <v>8982.9432514247856</v>
      </c>
      <c r="AB33" s="190">
        <v>7687.2070485054492</v>
      </c>
      <c r="AC33" s="180"/>
      <c r="AD33" s="185">
        <f t="shared" si="59"/>
        <v>2298.0635893267868</v>
      </c>
      <c r="AE33" s="185">
        <f t="shared" si="60"/>
        <v>310.88964547665131</v>
      </c>
      <c r="AF33" s="185">
        <f t="shared" si="61"/>
        <v>538.2500281634866</v>
      </c>
      <c r="AG33" s="185">
        <f t="shared" si="61"/>
        <v>57.149879105581796</v>
      </c>
      <c r="AH33" s="185">
        <f t="shared" si="61"/>
        <v>1.3429050593504646</v>
      </c>
      <c r="AI33" s="185">
        <f t="shared" si="61"/>
        <v>213.3598927888396</v>
      </c>
      <c r="AJ33" s="185">
        <f t="shared" si="62"/>
        <v>822.32434759447665</v>
      </c>
      <c r="AK33" s="185"/>
      <c r="AL33" s="185"/>
      <c r="AM33" s="185"/>
      <c r="AN33" s="185">
        <f t="shared" si="63"/>
        <v>354.67396426496782</v>
      </c>
      <c r="AO33" s="185"/>
      <c r="AP33" s="185"/>
      <c r="AQ33" s="185"/>
      <c r="AR33" s="185"/>
      <c r="AS33" s="185">
        <f t="shared" si="64"/>
        <v>7.2926873432485009E-2</v>
      </c>
      <c r="AT33" s="155"/>
      <c r="AU33" s="155"/>
      <c r="AV33" s="155"/>
      <c r="AW33" s="155"/>
      <c r="AX33" s="155"/>
    </row>
    <row r="34" spans="1:50">
      <c r="A34" s="155"/>
      <c r="B34" s="170" t="s">
        <v>94</v>
      </c>
      <c r="C34" s="181" t="s">
        <v>95</v>
      </c>
      <c r="D34" s="182"/>
      <c r="E34" s="183">
        <f t="shared" si="56"/>
        <v>49149.202483082001</v>
      </c>
      <c r="F34" s="184">
        <v>21307.099319999998</v>
      </c>
      <c r="G34" s="185">
        <v>2158.5089400000002</v>
      </c>
      <c r="H34" s="185">
        <v>5655.3621499999999</v>
      </c>
      <c r="I34" s="185">
        <v>349.05333999999999</v>
      </c>
      <c r="J34" s="185">
        <v>8.08</v>
      </c>
      <c r="K34" s="185">
        <v>2675.7143500000002</v>
      </c>
      <c r="L34" s="185">
        <v>6674.4980100000002</v>
      </c>
      <c r="M34" s="185">
        <v>3783.28253</v>
      </c>
      <c r="N34" s="186">
        <v>2.6</v>
      </c>
      <c r="O34" s="187">
        <f t="shared" si="57"/>
        <v>3267.5019215409998</v>
      </c>
      <c r="P34" s="188">
        <v>614.50789829199982</v>
      </c>
      <c r="Q34" s="188">
        <v>432.38221604199992</v>
      </c>
      <c r="R34" s="188">
        <v>555.21697437499984</v>
      </c>
      <c r="S34" s="188">
        <v>1665.3948328320002</v>
      </c>
      <c r="T34" s="155"/>
      <c r="U34" s="190">
        <v>3071.8162870508177</v>
      </c>
      <c r="V34" s="190">
        <v>106.44857290663727</v>
      </c>
      <c r="W34" s="190">
        <v>282.2610680125332</v>
      </c>
      <c r="X34" s="190">
        <v>5549.0655690318608</v>
      </c>
      <c r="Y34" s="190">
        <v>2254.6977615438436</v>
      </c>
      <c r="Z34" s="190">
        <v>3809.8020316225525</v>
      </c>
      <c r="AA34" s="191">
        <v>8617.1122035607514</v>
      </c>
      <c r="AB34" s="190">
        <v>7293.7683196452253</v>
      </c>
      <c r="AC34" s="180"/>
      <c r="AD34" s="185">
        <f t="shared" si="59"/>
        <v>2537.8185410202036</v>
      </c>
      <c r="AE34" s="185">
        <f t="shared" si="60"/>
        <v>315.67495821645338</v>
      </c>
      <c r="AF34" s="185">
        <f t="shared" si="61"/>
        <v>589.39447865385125</v>
      </c>
      <c r="AG34" s="185">
        <f t="shared" si="61"/>
        <v>47.551718262386011</v>
      </c>
      <c r="AH34" s="185">
        <f t="shared" si="61"/>
        <v>0.91284455680163756</v>
      </c>
      <c r="AI34" s="185">
        <f t="shared" si="61"/>
        <v>293.67510109193506</v>
      </c>
      <c r="AJ34" s="185">
        <f t="shared" si="62"/>
        <v>882.56701053966424</v>
      </c>
      <c r="AK34" s="185"/>
      <c r="AL34" s="185"/>
      <c r="AM34" s="185"/>
      <c r="AN34" s="185">
        <f t="shared" si="63"/>
        <v>407.83927554042845</v>
      </c>
      <c r="AO34" s="185"/>
      <c r="AP34" s="185"/>
      <c r="AQ34" s="185"/>
      <c r="AR34" s="185"/>
      <c r="AS34" s="185">
        <f t="shared" si="64"/>
        <v>0.20315415868391787</v>
      </c>
      <c r="AT34" s="155"/>
      <c r="AU34" s="155"/>
      <c r="AV34" s="155"/>
      <c r="AW34" s="155"/>
      <c r="AX34" s="155"/>
    </row>
    <row r="35" spans="1:50">
      <c r="A35" s="155"/>
      <c r="B35" s="181" t="s">
        <v>96</v>
      </c>
      <c r="C35" s="181" t="s">
        <v>97</v>
      </c>
      <c r="D35" s="182"/>
      <c r="E35" s="183">
        <f t="shared" si="56"/>
        <v>33938.558214133998</v>
      </c>
      <c r="F35" s="184">
        <v>14334.5697</v>
      </c>
      <c r="G35" s="185">
        <v>1566.1507799999999</v>
      </c>
      <c r="H35" s="185">
        <v>3777.2092399999997</v>
      </c>
      <c r="I35" s="185">
        <v>344.23189000000002</v>
      </c>
      <c r="J35" s="185">
        <v>9.0000099999999996</v>
      </c>
      <c r="K35" s="185">
        <v>1863.2156600000001</v>
      </c>
      <c r="L35" s="185">
        <v>4174.7913900000003</v>
      </c>
      <c r="M35" s="185">
        <v>2524.9107299999996</v>
      </c>
      <c r="N35" s="186">
        <v>75.06</v>
      </c>
      <c r="O35" s="187">
        <f t="shared" si="57"/>
        <v>2634.7094070669991</v>
      </c>
      <c r="P35" s="188">
        <v>552.61902354199981</v>
      </c>
      <c r="Q35" s="188">
        <v>337.10057335400018</v>
      </c>
      <c r="R35" s="188">
        <v>418.75350017899979</v>
      </c>
      <c r="S35" s="188">
        <v>1326.2363099919996</v>
      </c>
      <c r="T35" s="155"/>
      <c r="U35" s="190">
        <v>2149.860904954382</v>
      </c>
      <c r="V35" s="190">
        <v>105.7332244061441</v>
      </c>
      <c r="W35" s="190">
        <v>226.58946539127166</v>
      </c>
      <c r="X35" s="190">
        <v>4171.9384994907223</v>
      </c>
      <c r="Y35" s="190">
        <v>1783.5835836214724</v>
      </c>
      <c r="Z35" s="190">
        <v>2793.1421147908809</v>
      </c>
      <c r="AA35" s="191">
        <v>6474.8217218788022</v>
      </c>
      <c r="AB35" s="190">
        <v>6126.0406337949325</v>
      </c>
      <c r="AC35" s="180"/>
      <c r="AD35" s="185">
        <f t="shared" si="59"/>
        <v>1705.1933996386019</v>
      </c>
      <c r="AE35" s="185">
        <f t="shared" si="60"/>
        <v>229.04449125754638</v>
      </c>
      <c r="AF35" s="185">
        <f t="shared" si="61"/>
        <v>393.65582817296843</v>
      </c>
      <c r="AG35" s="185">
        <f t="shared" si="61"/>
        <v>46.894889618327831</v>
      </c>
      <c r="AH35" s="185">
        <f t="shared" si="61"/>
        <v>1.0167834331262755</v>
      </c>
      <c r="AI35" s="185">
        <f t="shared" si="61"/>
        <v>204.4986780096973</v>
      </c>
      <c r="AJ35" s="185">
        <f t="shared" si="62"/>
        <v>552.03150127226274</v>
      </c>
      <c r="AK35" s="185"/>
      <c r="AL35" s="185"/>
      <c r="AM35" s="185"/>
      <c r="AN35" s="185">
        <f t="shared" si="63"/>
        <v>272.18632358589781</v>
      </c>
      <c r="AO35" s="185"/>
      <c r="AP35" s="185"/>
      <c r="AQ35" s="185"/>
      <c r="AR35" s="185"/>
      <c r="AS35" s="185">
        <f>(N35/N$29)*AS$29</f>
        <v>5.8649042887749507</v>
      </c>
      <c r="AT35" s="155"/>
      <c r="AU35" s="155"/>
      <c r="AV35" s="155"/>
      <c r="AW35" s="155"/>
      <c r="AX35" s="155"/>
    </row>
    <row r="36" spans="1:50">
      <c r="A36" s="155"/>
      <c r="B36" s="181" t="s">
        <v>1258</v>
      </c>
      <c r="C36" s="181" t="s">
        <v>1259</v>
      </c>
      <c r="D36" s="182"/>
      <c r="E36" s="183">
        <f t="shared" si="56"/>
        <v>10570.509539999999</v>
      </c>
      <c r="F36" s="184">
        <v>5285.2547699999996</v>
      </c>
      <c r="G36" s="185">
        <v>1</v>
      </c>
      <c r="H36" s="185">
        <v>20.673999999999999</v>
      </c>
      <c r="I36" s="185">
        <v>0</v>
      </c>
      <c r="J36" s="185">
        <v>1776.4381000000001</v>
      </c>
      <c r="K36" s="185">
        <v>0</v>
      </c>
      <c r="L36" s="185">
        <v>2714.33205</v>
      </c>
      <c r="M36" s="185">
        <v>772.81061999999997</v>
      </c>
      <c r="N36" s="186">
        <v>0</v>
      </c>
      <c r="O36" s="192">
        <v>0</v>
      </c>
      <c r="P36" s="186">
        <v>0</v>
      </c>
      <c r="Q36" s="186">
        <v>0</v>
      </c>
      <c r="R36" s="186">
        <v>0</v>
      </c>
      <c r="S36" s="186">
        <v>0</v>
      </c>
      <c r="T36" s="155"/>
      <c r="U36" s="190">
        <v>1542.0816510663444</v>
      </c>
      <c r="V36" s="190">
        <v>78.864813463706085</v>
      </c>
      <c r="W36" s="190">
        <v>143.06432846154348</v>
      </c>
      <c r="X36" s="190">
        <v>2161.5891045877934</v>
      </c>
      <c r="Y36" s="190">
        <v>1001.9812384974314</v>
      </c>
      <c r="Z36" s="190">
        <v>1207.540870973027</v>
      </c>
      <c r="AA36" s="191">
        <v>3148.0858754015612</v>
      </c>
      <c r="AB36" s="190">
        <v>1751.6096355834038</v>
      </c>
      <c r="AC36" s="155"/>
      <c r="AD36" s="185">
        <f>SUM(AE36:AS36)</f>
        <v>645.22004470643947</v>
      </c>
      <c r="AE36" s="185">
        <f t="shared" si="60"/>
        <v>0.14624676894618435</v>
      </c>
      <c r="AF36" s="185">
        <f t="shared" si="61"/>
        <v>2.1546173575621008</v>
      </c>
      <c r="AG36" s="185">
        <f t="shared" si="61"/>
        <v>0</v>
      </c>
      <c r="AH36" s="185">
        <f t="shared" si="61"/>
        <v>200.69453590099545</v>
      </c>
      <c r="AI36" s="185">
        <f t="shared" si="61"/>
        <v>0</v>
      </c>
      <c r="AJ36" s="185">
        <f t="shared" si="62"/>
        <v>358.91537002353505</v>
      </c>
      <c r="AK36" s="185"/>
      <c r="AL36" s="185"/>
      <c r="AM36" s="185"/>
      <c r="AN36" s="185">
        <f t="shared" si="63"/>
        <v>83.309274655400728</v>
      </c>
      <c r="AO36" s="185"/>
      <c r="AP36" s="185"/>
      <c r="AQ36" s="185"/>
      <c r="AR36" s="185"/>
      <c r="AS36" s="185">
        <f t="shared" si="64"/>
        <v>0</v>
      </c>
      <c r="AT36" s="155"/>
      <c r="AU36" s="155"/>
      <c r="AV36" s="155"/>
      <c r="AW36" s="155"/>
      <c r="AX36" s="155"/>
    </row>
    <row r="37" spans="1:50">
      <c r="A37" s="155"/>
      <c r="B37" s="171" t="s">
        <v>98</v>
      </c>
      <c r="C37" s="171" t="s">
        <v>99</v>
      </c>
      <c r="D37" s="172"/>
      <c r="E37" s="173">
        <f>F37+O37</f>
        <v>229309.02795984602</v>
      </c>
      <c r="F37" s="174">
        <f>SUM(F38:F43)</f>
        <v>211325.44349000001</v>
      </c>
      <c r="G37" s="175">
        <f t="shared" ref="G37:U37" si="65">SUM(G38:G43)</f>
        <v>27275.430139999997</v>
      </c>
      <c r="H37" s="175">
        <f t="shared" si="65"/>
        <v>57830.658880000003</v>
      </c>
      <c r="I37" s="175">
        <f t="shared" si="65"/>
        <v>4144.1108299999996</v>
      </c>
      <c r="J37" s="175">
        <f t="shared" si="65"/>
        <v>2548.1534999999999</v>
      </c>
      <c r="K37" s="175">
        <f t="shared" si="65"/>
        <v>30404.646400000001</v>
      </c>
      <c r="L37" s="175">
        <f t="shared" si="65"/>
        <v>57663.26341</v>
      </c>
      <c r="M37" s="175">
        <f t="shared" si="65"/>
        <v>31267.246999999999</v>
      </c>
      <c r="N37" s="176">
        <f t="shared" si="65"/>
        <v>191.93332999999998</v>
      </c>
      <c r="O37" s="177">
        <f t="shared" si="65"/>
        <v>17983.584469846002</v>
      </c>
      <c r="P37" s="178">
        <f t="shared" si="65"/>
        <v>5250.8380130939995</v>
      </c>
      <c r="Q37" s="178">
        <f t="shared" si="65"/>
        <v>1474.4817262760002</v>
      </c>
      <c r="R37" s="178">
        <f t="shared" si="65"/>
        <v>1528.2420487809998</v>
      </c>
      <c r="S37" s="178">
        <f t="shared" si="65"/>
        <v>9730.0226816950017</v>
      </c>
      <c r="T37" s="155"/>
      <c r="U37" s="178">
        <f t="shared" si="65"/>
        <v>30221.491207596442</v>
      </c>
      <c r="V37" s="178">
        <f t="shared" ref="V37" si="66">SUM(V38:V43)</f>
        <v>2676.2795095652687</v>
      </c>
      <c r="W37" s="178">
        <f t="shared" ref="W37" si="67">SUM(W38:W43)</f>
        <v>5575.1535017824572</v>
      </c>
      <c r="X37" s="178">
        <f t="shared" ref="X37" si="68">SUM(X38:X43)</f>
        <v>64573.007772148012</v>
      </c>
      <c r="Y37" s="178">
        <f t="shared" ref="Y37" si="69">SUM(Y38:Y43)</f>
        <v>28141.941132189786</v>
      </c>
      <c r="Z37" s="178">
        <f t="shared" ref="Z37" si="70">SUM(Z38:Z43)</f>
        <v>44568.567470347072</v>
      </c>
      <c r="AA37" s="177">
        <f t="shared" ref="AA37:AB37" si="71">SUM(AA38:AA43)</f>
        <v>96625.272361555355</v>
      </c>
      <c r="AB37" s="179">
        <f t="shared" si="71"/>
        <v>91273.44655461912</v>
      </c>
      <c r="AC37" s="155"/>
      <c r="AD37" s="175">
        <v>24106.079529999999</v>
      </c>
      <c r="AE37" s="175">
        <v>3769.7703999999999</v>
      </c>
      <c r="AF37" s="175">
        <v>6172.5015800000001</v>
      </c>
      <c r="AG37" s="175">
        <v>491.46722</v>
      </c>
      <c r="AH37" s="175">
        <v>307.50558000000001</v>
      </c>
      <c r="AI37" s="175">
        <v>3713.1174799999999</v>
      </c>
      <c r="AJ37" s="175">
        <v>6681.97739</v>
      </c>
      <c r="AK37" s="175">
        <v>327.85424999999998</v>
      </c>
      <c r="AL37" s="175">
        <v>4852.3956699999999</v>
      </c>
      <c r="AM37" s="175">
        <v>1501.72747</v>
      </c>
      <c r="AN37" s="175">
        <v>2952.1518800000003</v>
      </c>
      <c r="AO37" s="175">
        <v>1799.3241800000001</v>
      </c>
      <c r="AP37" s="175">
        <v>457.28888000000001</v>
      </c>
      <c r="AQ37" s="175">
        <v>225.34200000000001</v>
      </c>
      <c r="AR37" s="175">
        <v>470.19682</v>
      </c>
      <c r="AS37" s="175">
        <v>17.588000000000001</v>
      </c>
      <c r="AT37" s="155"/>
      <c r="AU37" s="155"/>
      <c r="AV37" s="180"/>
      <c r="AW37" s="155"/>
      <c r="AX37" s="155"/>
    </row>
    <row r="38" spans="1:50">
      <c r="A38" s="155"/>
      <c r="B38" s="181" t="s">
        <v>100</v>
      </c>
      <c r="C38" s="181" t="s">
        <v>101</v>
      </c>
      <c r="D38" s="182"/>
      <c r="E38" s="183">
        <f t="shared" ref="E38:E43" si="72">SUM(F38:S38)</f>
        <v>101219.72606985</v>
      </c>
      <c r="F38" s="184">
        <v>47663.239509999999</v>
      </c>
      <c r="G38" s="185">
        <v>6180.5025499999992</v>
      </c>
      <c r="H38" s="185">
        <v>12984.06928</v>
      </c>
      <c r="I38" s="185">
        <v>773.17922999999996</v>
      </c>
      <c r="J38" s="185">
        <v>17.066670000000002</v>
      </c>
      <c r="K38" s="185">
        <v>7473.4329400000006</v>
      </c>
      <c r="L38" s="185">
        <v>13475.012349999999</v>
      </c>
      <c r="M38" s="185">
        <v>6717.3764899999987</v>
      </c>
      <c r="N38" s="186">
        <v>42.6</v>
      </c>
      <c r="O38" s="187">
        <f t="shared" ref="O38:O42" si="73">SUM(P38:S38)</f>
        <v>2946.6235249249994</v>
      </c>
      <c r="P38" s="188">
        <v>911.77735353699973</v>
      </c>
      <c r="Q38" s="188">
        <v>201.64586482500002</v>
      </c>
      <c r="R38" s="188">
        <v>239.02211607000012</v>
      </c>
      <c r="S38" s="188">
        <v>1594.1781904929999</v>
      </c>
      <c r="T38" s="155"/>
      <c r="U38" s="190">
        <v>6246.7474160787324</v>
      </c>
      <c r="V38" s="190">
        <v>583.32442874057881</v>
      </c>
      <c r="W38" s="190">
        <v>1248.9131227970934</v>
      </c>
      <c r="X38" s="190">
        <v>13992.428513646972</v>
      </c>
      <c r="Y38" s="190">
        <v>6378.9864250460223</v>
      </c>
      <c r="Z38" s="190">
        <v>10224.461844773734</v>
      </c>
      <c r="AA38" s="191">
        <v>21836.283636471104</v>
      </c>
      <c r="AB38" s="190">
        <v>20885.442012315722</v>
      </c>
      <c r="AC38" s="180"/>
      <c r="AD38" s="185">
        <f>SUM(AE38:AS38)</f>
        <v>5446.1034145674403</v>
      </c>
      <c r="AE38" s="185">
        <f t="shared" ref="AE38:AJ38" si="74">(G38/G$37)*AE$37</f>
        <v>854.21478050114877</v>
      </c>
      <c r="AF38" s="185">
        <f t="shared" si="74"/>
        <v>1385.8425564877373</v>
      </c>
      <c r="AG38" s="185">
        <f t="shared" si="74"/>
        <v>91.694518394393583</v>
      </c>
      <c r="AH38" s="185">
        <f t="shared" si="74"/>
        <v>2.0595683333121815</v>
      </c>
      <c r="AI38" s="185">
        <f t="shared" si="74"/>
        <v>912.68071728411189</v>
      </c>
      <c r="AJ38" s="185">
        <f t="shared" si="74"/>
        <v>1561.4747159290332</v>
      </c>
      <c r="AK38" s="185"/>
      <c r="AL38" s="185"/>
      <c r="AM38" s="185"/>
      <c r="AN38" s="185">
        <f>(M38/M$37)*AN$37</f>
        <v>634.23286462096576</v>
      </c>
      <c r="AO38" s="185"/>
      <c r="AP38" s="185"/>
      <c r="AQ38" s="185"/>
      <c r="AR38" s="185"/>
      <c r="AS38" s="185">
        <f>(N38/N$37)*AS$37</f>
        <v>3.9036930167365935</v>
      </c>
      <c r="AT38" s="155"/>
      <c r="AU38" s="155"/>
      <c r="AV38" s="155"/>
      <c r="AW38" s="155"/>
      <c r="AX38" s="155"/>
    </row>
    <row r="39" spans="1:50">
      <c r="A39" s="155"/>
      <c r="B39" s="181" t="s">
        <v>102</v>
      </c>
      <c r="C39" s="181" t="s">
        <v>103</v>
      </c>
      <c r="D39" s="182"/>
      <c r="E39" s="183">
        <f t="shared" si="72"/>
        <v>86818.978337225999</v>
      </c>
      <c r="F39" s="184">
        <v>39436.228430000003</v>
      </c>
      <c r="G39" s="185">
        <v>4914.3772499999995</v>
      </c>
      <c r="H39" s="185">
        <v>11083.156080000002</v>
      </c>
      <c r="I39" s="185">
        <v>926.15970000000004</v>
      </c>
      <c r="J39" s="185">
        <v>16.507619999999999</v>
      </c>
      <c r="K39" s="185">
        <v>6274.4261800000004</v>
      </c>
      <c r="L39" s="185">
        <v>10945.238150000001</v>
      </c>
      <c r="M39" s="185">
        <v>5266.6434499999996</v>
      </c>
      <c r="N39" s="186">
        <v>9.7199999999999989</v>
      </c>
      <c r="O39" s="187">
        <f t="shared" si="73"/>
        <v>3973.2607386130007</v>
      </c>
      <c r="P39" s="188">
        <v>1115.4850820119998</v>
      </c>
      <c r="Q39" s="188">
        <v>329.869603299</v>
      </c>
      <c r="R39" s="188">
        <v>325.69001170799993</v>
      </c>
      <c r="S39" s="188">
        <v>2202.2160415940011</v>
      </c>
      <c r="T39" s="155"/>
      <c r="U39" s="190">
        <v>5431.9216872885982</v>
      </c>
      <c r="V39" s="190">
        <v>529.29138094604286</v>
      </c>
      <c r="W39" s="190">
        <v>1001.1319172555252</v>
      </c>
      <c r="X39" s="190">
        <v>11797.021394378749</v>
      </c>
      <c r="Y39" s="190">
        <v>5633.546078283377</v>
      </c>
      <c r="Z39" s="190">
        <v>8297.1209396896447</v>
      </c>
      <c r="AA39" s="191">
        <v>18652.655462720155</v>
      </c>
      <c r="AB39" s="190">
        <v>16383.240280497857</v>
      </c>
      <c r="AC39" s="180"/>
      <c r="AD39" s="185">
        <f t="shared" ref="AD39:AD61" si="75">SUM(AE39:AS39)</f>
        <v>4506.7319820368048</v>
      </c>
      <c r="AE39" s="185">
        <f t="shared" ref="AE39:AE43" si="76">(G39/G$37)*AE$37</f>
        <v>679.22206162807731</v>
      </c>
      <c r="AF39" s="185">
        <f t="shared" ref="AF39:AJ43" si="77">(H39/H$37)*AF$37</f>
        <v>1182.9503543637754</v>
      </c>
      <c r="AG39" s="185">
        <f t="shared" si="77"/>
        <v>109.8371041961332</v>
      </c>
      <c r="AH39" s="185">
        <f t="shared" si="77"/>
        <v>1.9921034044925472</v>
      </c>
      <c r="AI39" s="185">
        <f t="shared" si="77"/>
        <v>766.2539869540343</v>
      </c>
      <c r="AJ39" s="185">
        <f t="shared" si="77"/>
        <v>1268.3263055448606</v>
      </c>
      <c r="AK39" s="185"/>
      <c r="AL39" s="185"/>
      <c r="AM39" s="185"/>
      <c r="AN39" s="185">
        <f t="shared" ref="AN39:AN43" si="78">(M39/M$37)*AN$37</f>
        <v>497.25936415851345</v>
      </c>
      <c r="AO39" s="185"/>
      <c r="AP39" s="185"/>
      <c r="AQ39" s="185"/>
      <c r="AR39" s="185"/>
      <c r="AS39" s="185">
        <f t="shared" ref="AS39:AS43" si="79">(N39/N$37)*AS$37</f>
        <v>0.89070178691736346</v>
      </c>
      <c r="AT39" s="155"/>
      <c r="AU39" s="155"/>
      <c r="AV39" s="155"/>
      <c r="AW39" s="155"/>
      <c r="AX39" s="155"/>
    </row>
    <row r="40" spans="1:50">
      <c r="A40" s="155"/>
      <c r="B40" s="181" t="s">
        <v>104</v>
      </c>
      <c r="C40" s="181" t="s">
        <v>105</v>
      </c>
      <c r="D40" s="182"/>
      <c r="E40" s="183">
        <f t="shared" si="72"/>
        <v>94571.201740334</v>
      </c>
      <c r="F40" s="184">
        <v>42941.571810000001</v>
      </c>
      <c r="G40" s="185">
        <v>5888.4204200000004</v>
      </c>
      <c r="H40" s="185">
        <v>12520.515150000001</v>
      </c>
      <c r="I40" s="185">
        <v>896.08847999999989</v>
      </c>
      <c r="J40" s="185">
        <v>1.5</v>
      </c>
      <c r="K40" s="185">
        <v>5629.42832</v>
      </c>
      <c r="L40" s="185">
        <v>11088.378489999999</v>
      </c>
      <c r="M40" s="185">
        <v>6802.32762</v>
      </c>
      <c r="N40" s="186">
        <v>114.91333</v>
      </c>
      <c r="O40" s="187">
        <f t="shared" si="73"/>
        <v>4344.0290601670004</v>
      </c>
      <c r="P40" s="188">
        <v>1265.834782914</v>
      </c>
      <c r="Q40" s="188">
        <v>340.17639223700007</v>
      </c>
      <c r="R40" s="188">
        <v>426.54734995199965</v>
      </c>
      <c r="S40" s="188">
        <v>2311.4705350640006</v>
      </c>
      <c r="T40" s="155"/>
      <c r="U40" s="190">
        <v>5914.9624339231314</v>
      </c>
      <c r="V40" s="190">
        <v>617.85071208308966</v>
      </c>
      <c r="W40" s="190">
        <v>1240.6128314724626</v>
      </c>
      <c r="X40" s="190">
        <v>13342.084925719639</v>
      </c>
      <c r="Y40" s="190">
        <v>5445.3015423320385</v>
      </c>
      <c r="Z40" s="190">
        <v>9071.6519760899064</v>
      </c>
      <c r="AA40" s="191">
        <v>18514.023149418575</v>
      </c>
      <c r="AB40" s="190">
        <v>19459.997895594232</v>
      </c>
      <c r="AC40" s="180"/>
      <c r="AD40" s="185">
        <f t="shared" si="75"/>
        <v>4881.8450009186545</v>
      </c>
      <c r="AE40" s="185">
        <f t="shared" si="76"/>
        <v>813.8457537840161</v>
      </c>
      <c r="AF40" s="185">
        <f t="shared" si="77"/>
        <v>1336.3655376320855</v>
      </c>
      <c r="AG40" s="185">
        <f t="shared" si="77"/>
        <v>106.27083401136393</v>
      </c>
      <c r="AH40" s="185">
        <f t="shared" si="77"/>
        <v>0.18101671269018918</v>
      </c>
      <c r="AI40" s="185">
        <f t="shared" si="77"/>
        <v>687.48468317654999</v>
      </c>
      <c r="AJ40" s="185">
        <f t="shared" si="77"/>
        <v>1284.9133049430081</v>
      </c>
      <c r="AK40" s="185"/>
      <c r="AL40" s="185"/>
      <c r="AM40" s="185"/>
      <c r="AN40" s="185">
        <f t="shared" si="78"/>
        <v>642.25367432441146</v>
      </c>
      <c r="AO40" s="185"/>
      <c r="AP40" s="185"/>
      <c r="AQ40" s="185"/>
      <c r="AR40" s="185"/>
      <c r="AS40" s="185">
        <f t="shared" si="79"/>
        <v>10.530196334529288</v>
      </c>
      <c r="AT40" s="155"/>
      <c r="AU40" s="155"/>
      <c r="AV40" s="155"/>
      <c r="AW40" s="155"/>
      <c r="AX40" s="155"/>
    </row>
    <row r="41" spans="1:50">
      <c r="A41" s="155"/>
      <c r="B41" s="170" t="s">
        <v>106</v>
      </c>
      <c r="C41" s="181" t="s">
        <v>107</v>
      </c>
      <c r="D41" s="182"/>
      <c r="E41" s="183">
        <f t="shared" si="72"/>
        <v>104850.53228755402</v>
      </c>
      <c r="F41" s="184">
        <v>48792.681450000004</v>
      </c>
      <c r="G41" s="185">
        <v>6791.52207</v>
      </c>
      <c r="H41" s="185">
        <v>14148.67851</v>
      </c>
      <c r="I41" s="185">
        <v>904.53572000000008</v>
      </c>
      <c r="J41" s="185">
        <v>1</v>
      </c>
      <c r="K41" s="185">
        <v>7500.6731500000005</v>
      </c>
      <c r="L41" s="185">
        <v>11618.827629999998</v>
      </c>
      <c r="M41" s="185">
        <v>7804.7443699999994</v>
      </c>
      <c r="N41" s="186">
        <v>22.7</v>
      </c>
      <c r="O41" s="187">
        <f t="shared" si="73"/>
        <v>3632.5846937770002</v>
      </c>
      <c r="P41" s="188">
        <v>1013.4829837579996</v>
      </c>
      <c r="Q41" s="188">
        <v>330.25747981600011</v>
      </c>
      <c r="R41" s="188">
        <v>269.27597048300004</v>
      </c>
      <c r="S41" s="188">
        <v>2019.5682597200005</v>
      </c>
      <c r="T41" s="155"/>
      <c r="U41" s="190">
        <v>6942.5142235411513</v>
      </c>
      <c r="V41" s="190">
        <v>518.43575775923546</v>
      </c>
      <c r="W41" s="190">
        <v>1269.5008263796406</v>
      </c>
      <c r="X41" s="190">
        <v>14667.571462047592</v>
      </c>
      <c r="Y41" s="190">
        <v>6313.5571570896618</v>
      </c>
      <c r="Z41" s="190">
        <v>10610.354777889119</v>
      </c>
      <c r="AA41" s="191">
        <v>22730.554300443269</v>
      </c>
      <c r="AB41" s="190">
        <v>20703.037286538842</v>
      </c>
      <c r="AC41" s="180"/>
      <c r="AD41" s="185">
        <f t="shared" si="75"/>
        <v>5557.5713724000107</v>
      </c>
      <c r="AE41" s="185">
        <f t="shared" si="76"/>
        <v>938.66453210892348</v>
      </c>
      <c r="AF41" s="185">
        <f t="shared" si="77"/>
        <v>1510.1460393025188</v>
      </c>
      <c r="AG41" s="185">
        <f t="shared" si="77"/>
        <v>107.27262709310757</v>
      </c>
      <c r="AH41" s="185">
        <f t="shared" si="77"/>
        <v>0.12067780846012613</v>
      </c>
      <c r="AI41" s="185">
        <f t="shared" si="77"/>
        <v>916.0073831686351</v>
      </c>
      <c r="AJ41" s="185">
        <f t="shared" si="77"/>
        <v>1346.3813688439884</v>
      </c>
      <c r="AK41" s="185"/>
      <c r="AL41" s="185"/>
      <c r="AM41" s="185"/>
      <c r="AN41" s="185">
        <f t="shared" si="78"/>
        <v>736.89860718517741</v>
      </c>
      <c r="AO41" s="185"/>
      <c r="AP41" s="185"/>
      <c r="AQ41" s="185"/>
      <c r="AR41" s="185"/>
      <c r="AS41" s="185">
        <f t="shared" si="79"/>
        <v>2.0801368892000158</v>
      </c>
      <c r="AT41" s="155"/>
      <c r="AU41" s="155"/>
      <c r="AV41" s="155"/>
      <c r="AW41" s="155"/>
      <c r="AX41" s="155"/>
    </row>
    <row r="42" spans="1:50">
      <c r="A42" s="155"/>
      <c r="B42" s="181" t="s">
        <v>108</v>
      </c>
      <c r="C42" s="181" t="s">
        <v>109</v>
      </c>
      <c r="D42" s="182"/>
      <c r="E42" s="183">
        <f t="shared" si="72"/>
        <v>58020.605704728005</v>
      </c>
      <c r="F42" s="184">
        <v>25923.216399999998</v>
      </c>
      <c r="G42" s="185">
        <v>3498.9634099999998</v>
      </c>
      <c r="H42" s="185">
        <v>7058.8371900000002</v>
      </c>
      <c r="I42" s="185">
        <v>644.14769999999999</v>
      </c>
      <c r="J42" s="185">
        <v>13</v>
      </c>
      <c r="K42" s="185">
        <v>3524.6858099999999</v>
      </c>
      <c r="L42" s="185">
        <v>7686.6535399999993</v>
      </c>
      <c r="M42" s="185">
        <v>3494.92875</v>
      </c>
      <c r="N42" s="186">
        <v>2</v>
      </c>
      <c r="O42" s="187">
        <f t="shared" si="73"/>
        <v>3087.0864523640007</v>
      </c>
      <c r="P42" s="188">
        <v>944.25781087300004</v>
      </c>
      <c r="Q42" s="188">
        <v>272.53238609900006</v>
      </c>
      <c r="R42" s="188">
        <v>267.70660056800006</v>
      </c>
      <c r="S42" s="188">
        <v>1602.5896548240005</v>
      </c>
      <c r="T42" s="155"/>
      <c r="U42" s="190">
        <v>3706.1111016749915</v>
      </c>
      <c r="V42" s="190">
        <v>350.8732123612142</v>
      </c>
      <c r="W42" s="190">
        <v>651.89862512344246</v>
      </c>
      <c r="X42" s="190">
        <v>7619.8018636397028</v>
      </c>
      <c r="Y42" s="190">
        <v>3456.1575828488844</v>
      </c>
      <c r="Z42" s="190">
        <v>5235.1560462932503</v>
      </c>
      <c r="AA42" s="191">
        <v>11205.06328366102</v>
      </c>
      <c r="AB42" s="190">
        <v>11489.940461926462</v>
      </c>
      <c r="AC42" s="180"/>
      <c r="AD42" s="185">
        <f t="shared" si="75"/>
        <v>2966.308784055982</v>
      </c>
      <c r="AE42" s="185">
        <f t="shared" si="76"/>
        <v>483.59599192377993</v>
      </c>
      <c r="AF42" s="185">
        <f t="shared" si="77"/>
        <v>753.41842116390148</v>
      </c>
      <c r="AG42" s="185">
        <f t="shared" si="77"/>
        <v>76.39213630500177</v>
      </c>
      <c r="AH42" s="185">
        <f t="shared" si="77"/>
        <v>1.5688115099816395</v>
      </c>
      <c r="AI42" s="185">
        <f t="shared" si="77"/>
        <v>430.44646270311364</v>
      </c>
      <c r="AJ42" s="185">
        <f t="shared" si="77"/>
        <v>890.72387030624111</v>
      </c>
      <c r="AK42" s="185"/>
      <c r="AL42" s="185"/>
      <c r="AM42" s="185"/>
      <c r="AN42" s="185">
        <f t="shared" si="78"/>
        <v>329.97981817134558</v>
      </c>
      <c r="AO42" s="185"/>
      <c r="AP42" s="185"/>
      <c r="AQ42" s="185"/>
      <c r="AR42" s="185"/>
      <c r="AS42" s="185">
        <f t="shared" si="79"/>
        <v>0.18327197261674147</v>
      </c>
      <c r="AT42" s="155"/>
      <c r="AU42" s="155"/>
      <c r="AV42" s="155"/>
      <c r="AW42" s="155"/>
      <c r="AX42" s="155"/>
    </row>
    <row r="43" spans="1:50">
      <c r="A43" s="155"/>
      <c r="B43" s="181" t="s">
        <v>1246</v>
      </c>
      <c r="C43" s="170" t="s">
        <v>1247</v>
      </c>
      <c r="D43" s="155"/>
      <c r="E43" s="183">
        <f t="shared" si="72"/>
        <v>13137.011779999999</v>
      </c>
      <c r="F43" s="184">
        <v>6568.5058900000004</v>
      </c>
      <c r="G43" s="185">
        <v>1.6444399999999999</v>
      </c>
      <c r="H43" s="185">
        <v>35.402670000000001</v>
      </c>
      <c r="I43" s="185">
        <v>0</v>
      </c>
      <c r="J43" s="185">
        <v>2499.0792099999999</v>
      </c>
      <c r="K43" s="185">
        <v>2</v>
      </c>
      <c r="L43" s="185">
        <v>2849.1532499999998</v>
      </c>
      <c r="M43" s="185">
        <v>1181.22632</v>
      </c>
      <c r="N43" s="186">
        <v>0</v>
      </c>
      <c r="O43" s="192">
        <v>0</v>
      </c>
      <c r="P43" s="186">
        <v>0</v>
      </c>
      <c r="Q43" s="186">
        <v>0</v>
      </c>
      <c r="R43" s="186">
        <v>0</v>
      </c>
      <c r="S43" s="186">
        <v>0</v>
      </c>
      <c r="T43" s="155"/>
      <c r="U43" s="190">
        <v>1979.2343450898368</v>
      </c>
      <c r="V43" s="190">
        <v>76.504017675107718</v>
      </c>
      <c r="W43" s="190">
        <v>163.09617875429169</v>
      </c>
      <c r="X43" s="190">
        <v>3154.0996127153539</v>
      </c>
      <c r="Y43" s="190">
        <v>914.39234658979979</v>
      </c>
      <c r="Z43" s="190">
        <v>1129.8218856114111</v>
      </c>
      <c r="AA43" s="191">
        <v>3686.6925288412303</v>
      </c>
      <c r="AB43" s="190">
        <v>2351.7886177459859</v>
      </c>
      <c r="AC43" s="180"/>
      <c r="AD43" s="185">
        <f t="shared" si="75"/>
        <v>747.51897602110898</v>
      </c>
      <c r="AE43" s="185">
        <f t="shared" si="76"/>
        <v>0.22728005405439228</v>
      </c>
      <c r="AF43" s="185">
        <f t="shared" si="77"/>
        <v>3.7786710499816216</v>
      </c>
      <c r="AG43" s="185">
        <f t="shared" si="77"/>
        <v>0</v>
      </c>
      <c r="AH43" s="185">
        <f t="shared" si="77"/>
        <v>301.5834022310633</v>
      </c>
      <c r="AI43" s="185">
        <f t="shared" si="77"/>
        <v>0.24424671355493877</v>
      </c>
      <c r="AJ43" s="185">
        <f t="shared" si="77"/>
        <v>330.15782443286827</v>
      </c>
      <c r="AK43" s="185"/>
      <c r="AL43" s="185"/>
      <c r="AM43" s="185"/>
      <c r="AN43" s="185">
        <f t="shared" si="78"/>
        <v>111.52755153958653</v>
      </c>
      <c r="AO43" s="185"/>
      <c r="AP43" s="185"/>
      <c r="AQ43" s="185"/>
      <c r="AR43" s="185"/>
      <c r="AS43" s="185">
        <f t="shared" si="79"/>
        <v>0</v>
      </c>
      <c r="AT43" s="155"/>
      <c r="AU43" s="155"/>
      <c r="AV43" s="155"/>
      <c r="AW43" s="155"/>
      <c r="AX43" s="155"/>
    </row>
    <row r="44" spans="1:50">
      <c r="A44" s="155"/>
      <c r="B44" s="171" t="s">
        <v>110</v>
      </c>
      <c r="C44" s="171" t="s">
        <v>111</v>
      </c>
      <c r="D44" s="172"/>
      <c r="E44" s="173">
        <f>F44+O44</f>
        <v>187636.82170341199</v>
      </c>
      <c r="F44" s="174">
        <f>SUM(F45:F52)</f>
        <v>166908.3308</v>
      </c>
      <c r="G44" s="175">
        <f t="shared" ref="G44:U44" si="80">SUM(G45:G52)</f>
        <v>17685.678169999999</v>
      </c>
      <c r="H44" s="175">
        <f t="shared" si="80"/>
        <v>42926.272750000004</v>
      </c>
      <c r="I44" s="175">
        <f t="shared" si="80"/>
        <v>3009.7722099999996</v>
      </c>
      <c r="J44" s="175">
        <f t="shared" si="80"/>
        <v>2629.0842700000003</v>
      </c>
      <c r="K44" s="175">
        <f t="shared" si="80"/>
        <v>20427.395460000003</v>
      </c>
      <c r="L44" s="175">
        <f t="shared" si="80"/>
        <v>53085.882950000007</v>
      </c>
      <c r="M44" s="175">
        <f t="shared" si="80"/>
        <v>27128.01166</v>
      </c>
      <c r="N44" s="176">
        <f t="shared" si="80"/>
        <v>16.233329999999999</v>
      </c>
      <c r="O44" s="177">
        <f t="shared" si="80"/>
        <v>20728.490903411999</v>
      </c>
      <c r="P44" s="178">
        <f t="shared" si="80"/>
        <v>4903.5555342959997</v>
      </c>
      <c r="Q44" s="178">
        <f t="shared" si="80"/>
        <v>2367.8333789549997</v>
      </c>
      <c r="R44" s="178">
        <f t="shared" si="80"/>
        <v>2432.557055236</v>
      </c>
      <c r="S44" s="178">
        <f t="shared" si="80"/>
        <v>11024.544934924999</v>
      </c>
      <c r="T44" s="155"/>
      <c r="U44" s="178">
        <f t="shared" si="80"/>
        <v>23725.194297913738</v>
      </c>
      <c r="V44" s="178">
        <f t="shared" ref="V44" si="81">SUM(V45:V52)</f>
        <v>1209.4056935041233</v>
      </c>
      <c r="W44" s="178">
        <f t="shared" ref="W44" si="82">SUM(W45:W52)</f>
        <v>2689.416978458331</v>
      </c>
      <c r="X44" s="178">
        <f t="shared" ref="X44" si="83">SUM(X45:X52)</f>
        <v>46414.733682625272</v>
      </c>
      <c r="Y44" s="178">
        <f t="shared" ref="Y44" si="84">SUM(Y45:Y52)</f>
        <v>18238.548820958265</v>
      </c>
      <c r="Z44" s="178">
        <f t="shared" ref="Z44" si="85">SUM(Z45:Z52)</f>
        <v>29920.219934463828</v>
      </c>
      <c r="AA44" s="177">
        <f t="shared" ref="AA44:AB44" si="86">SUM(AA45:AA52)</f>
        <v>73263.699144548882</v>
      </c>
      <c r="AB44" s="179">
        <f t="shared" si="86"/>
        <v>75980.584579848291</v>
      </c>
      <c r="AC44" s="180"/>
      <c r="AD44" s="175">
        <v>20086.05039</v>
      </c>
      <c r="AE44" s="175">
        <v>2411.1428900000001</v>
      </c>
      <c r="AF44" s="175">
        <v>4387.6192600000004</v>
      </c>
      <c r="AG44" s="175">
        <v>412.59325999999999</v>
      </c>
      <c r="AH44" s="175">
        <v>286.51598000000001</v>
      </c>
      <c r="AI44" s="175">
        <v>2314.4494100000002</v>
      </c>
      <c r="AJ44" s="175">
        <v>7218.4809999999998</v>
      </c>
      <c r="AK44" s="175">
        <v>595.69082000000003</v>
      </c>
      <c r="AL44" s="175">
        <v>5220.5605500000001</v>
      </c>
      <c r="AM44" s="175">
        <v>1402.22963</v>
      </c>
      <c r="AN44" s="175">
        <v>3048.7685900000001</v>
      </c>
      <c r="AO44" s="175">
        <v>1557.2685200000001</v>
      </c>
      <c r="AP44" s="175">
        <v>1009.59399</v>
      </c>
      <c r="AQ44" s="175">
        <v>179.65058999999999</v>
      </c>
      <c r="AR44" s="175">
        <v>302.25549000000001</v>
      </c>
      <c r="AS44" s="175">
        <v>6.48</v>
      </c>
      <c r="AT44" s="155"/>
      <c r="AU44" s="155"/>
      <c r="AV44" s="180"/>
      <c r="AW44" s="155"/>
      <c r="AX44" s="155"/>
    </row>
    <row r="45" spans="1:50">
      <c r="A45" s="155"/>
      <c r="B45" s="181" t="s">
        <v>112</v>
      </c>
      <c r="C45" s="181" t="s">
        <v>113</v>
      </c>
      <c r="D45" s="182"/>
      <c r="E45" s="183">
        <f t="shared" ref="E45:E52" si="87">SUM(F45:S45)</f>
        <v>65059.475641105993</v>
      </c>
      <c r="F45" s="184">
        <v>28397.6129</v>
      </c>
      <c r="G45" s="185">
        <v>3584.7393099999999</v>
      </c>
      <c r="H45" s="185">
        <v>7989.6230299999997</v>
      </c>
      <c r="I45" s="185">
        <v>549.49527999999998</v>
      </c>
      <c r="J45" s="185">
        <v>36.779989999999998</v>
      </c>
      <c r="K45" s="185">
        <v>4022.4602600000003</v>
      </c>
      <c r="L45" s="185">
        <v>8658.2919199999997</v>
      </c>
      <c r="M45" s="185">
        <v>3551.62311</v>
      </c>
      <c r="N45" s="186">
        <v>4.5999999999999996</v>
      </c>
      <c r="O45" s="187">
        <f t="shared" ref="O45:O50" si="88">SUM(P45:S45)</f>
        <v>4132.1249205529984</v>
      </c>
      <c r="P45" s="188">
        <v>1085.0987388369997</v>
      </c>
      <c r="Q45" s="188">
        <v>423.47736995799988</v>
      </c>
      <c r="R45" s="188">
        <v>548.64937652900005</v>
      </c>
      <c r="S45" s="188">
        <v>2074.8994352289992</v>
      </c>
      <c r="T45" s="155"/>
      <c r="U45" s="190">
        <v>3504.0900277085439</v>
      </c>
      <c r="V45" s="190">
        <v>214.79676184288076</v>
      </c>
      <c r="W45" s="190">
        <v>480.86091922715713</v>
      </c>
      <c r="X45" s="190">
        <v>7345.0111133278378</v>
      </c>
      <c r="Y45" s="190">
        <v>2741.6197843615978</v>
      </c>
      <c r="Z45" s="190">
        <v>5029.936110609382</v>
      </c>
      <c r="AA45" s="191">
        <v>11793.2180946753</v>
      </c>
      <c r="AB45" s="190">
        <v>13744.453536983672</v>
      </c>
      <c r="AC45" s="180"/>
      <c r="AD45" s="185">
        <f t="shared" si="75"/>
        <v>3418.7623109460992</v>
      </c>
      <c r="AE45" s="185">
        <f t="shared" ref="AE45:AJ45" si="89">(G45/G$44)*AE$44</f>
        <v>488.7185335347537</v>
      </c>
      <c r="AF45" s="185">
        <f t="shared" si="89"/>
        <v>816.64262095915501</v>
      </c>
      <c r="AG45" s="185">
        <f t="shared" si="89"/>
        <v>75.327311540899913</v>
      </c>
      <c r="AH45" s="185">
        <f t="shared" si="89"/>
        <v>4.0082605945682372</v>
      </c>
      <c r="AI45" s="185">
        <f t="shared" si="89"/>
        <v>455.74976965298572</v>
      </c>
      <c r="AJ45" s="185">
        <f t="shared" si="89"/>
        <v>1177.3321313284007</v>
      </c>
      <c r="AK45" s="185"/>
      <c r="AL45" s="185"/>
      <c r="AM45" s="185"/>
      <c r="AN45" s="185">
        <f>(M45/M$44)*AN$44</f>
        <v>399.14746119237384</v>
      </c>
      <c r="AO45" s="185"/>
      <c r="AP45" s="185"/>
      <c r="AQ45" s="185"/>
      <c r="AR45" s="185"/>
      <c r="AS45" s="185">
        <f>(N45/N$44)*AS$44</f>
        <v>1.8362221429614261</v>
      </c>
      <c r="AT45" s="155"/>
      <c r="AU45" s="155"/>
      <c r="AV45" s="155"/>
      <c r="AW45" s="155"/>
      <c r="AX45" s="155"/>
    </row>
    <row r="46" spans="1:50">
      <c r="A46" s="155"/>
      <c r="B46" s="181" t="s">
        <v>114</v>
      </c>
      <c r="C46" s="181" t="s">
        <v>115</v>
      </c>
      <c r="D46" s="182"/>
      <c r="E46" s="183">
        <f t="shared" si="87"/>
        <v>29759.112400898</v>
      </c>
      <c r="F46" s="184">
        <v>13300.10153</v>
      </c>
      <c r="G46" s="185">
        <v>1376.8950599999998</v>
      </c>
      <c r="H46" s="185">
        <v>3510.8538200000003</v>
      </c>
      <c r="I46" s="185">
        <v>301.13191</v>
      </c>
      <c r="J46" s="185">
        <v>6.63734</v>
      </c>
      <c r="K46" s="185">
        <v>1635.3499099999999</v>
      </c>
      <c r="L46" s="185">
        <v>3905.2136899999996</v>
      </c>
      <c r="M46" s="185">
        <v>2564.0198</v>
      </c>
      <c r="N46" s="186">
        <v>0</v>
      </c>
      <c r="O46" s="187">
        <f t="shared" si="88"/>
        <v>1579.4546704489999</v>
      </c>
      <c r="P46" s="188">
        <v>417.90580139899998</v>
      </c>
      <c r="Q46" s="188">
        <v>168.863571299</v>
      </c>
      <c r="R46" s="188">
        <v>143.47175483300001</v>
      </c>
      <c r="S46" s="188">
        <v>849.21354291800003</v>
      </c>
      <c r="T46" s="155"/>
      <c r="U46" s="190">
        <v>1751.4944507319958</v>
      </c>
      <c r="V46" s="190">
        <v>131.50360061394042</v>
      </c>
      <c r="W46" s="190">
        <v>280.20956209424946</v>
      </c>
      <c r="X46" s="190">
        <v>3470.3745315888295</v>
      </c>
      <c r="Y46" s="190">
        <v>1285.2619305458225</v>
      </c>
      <c r="Z46" s="190">
        <v>2170.4274723616486</v>
      </c>
      <c r="AA46" s="191">
        <v>5546.3548133144213</v>
      </c>
      <c r="AB46" s="190">
        <v>6344.273329487005</v>
      </c>
      <c r="AC46" s="180"/>
      <c r="AD46" s="185">
        <f t="shared" si="75"/>
        <v>1593.0389640006711</v>
      </c>
      <c r="AE46" s="185">
        <f t="shared" ref="AE46:AE52" si="90">(G46/G$44)*AE$44</f>
        <v>187.71633760850708</v>
      </c>
      <c r="AF46" s="185">
        <f t="shared" ref="AF46:AI52" si="91">(H46/H$44)*AF$44</f>
        <v>358.85458608042262</v>
      </c>
      <c r="AG46" s="185">
        <f t="shared" si="91"/>
        <v>41.280531471491862</v>
      </c>
      <c r="AH46" s="185">
        <f t="shared" si="91"/>
        <v>0.72333321392288419</v>
      </c>
      <c r="AI46" s="185">
        <f t="shared" si="91"/>
        <v>185.28718659970821</v>
      </c>
      <c r="AJ46" s="185">
        <f t="shared" ref="AJ46:AJ52" si="92">(L46/L$44)*AJ$44</f>
        <v>531.02085254484564</v>
      </c>
      <c r="AK46" s="185"/>
      <c r="AL46" s="185"/>
      <c r="AM46" s="185"/>
      <c r="AN46" s="185">
        <f t="shared" ref="AN46:AN52" si="93">(M46/M$44)*AN$44</f>
        <v>288.15613648177276</v>
      </c>
      <c r="AO46" s="185"/>
      <c r="AP46" s="185"/>
      <c r="AQ46" s="185"/>
      <c r="AR46" s="185"/>
      <c r="AS46" s="185">
        <f t="shared" ref="AS46:AS52" si="94">(N46/N$44)*AS$44</f>
        <v>0</v>
      </c>
      <c r="AT46" s="155"/>
      <c r="AU46" s="155"/>
      <c r="AV46" s="155"/>
      <c r="AW46" s="155"/>
      <c r="AX46" s="155"/>
    </row>
    <row r="47" spans="1:50">
      <c r="A47" s="155"/>
      <c r="B47" s="181" t="s">
        <v>116</v>
      </c>
      <c r="C47" s="181" t="s">
        <v>117</v>
      </c>
      <c r="D47" s="182"/>
      <c r="E47" s="183">
        <f t="shared" si="87"/>
        <v>85007.039697727989</v>
      </c>
      <c r="F47" s="184">
        <v>38078.75621</v>
      </c>
      <c r="G47" s="185">
        <v>4223.7489500000001</v>
      </c>
      <c r="H47" s="185">
        <v>10761.831030000001</v>
      </c>
      <c r="I47" s="185">
        <v>597.33807000000002</v>
      </c>
      <c r="J47" s="185">
        <v>108.39999</v>
      </c>
      <c r="K47" s="185">
        <v>4735.6907899999997</v>
      </c>
      <c r="L47" s="185">
        <v>12274.820460000001</v>
      </c>
      <c r="M47" s="185">
        <v>5371.9069200000004</v>
      </c>
      <c r="N47" s="186">
        <v>5.0199999999999996</v>
      </c>
      <c r="O47" s="187">
        <f t="shared" si="88"/>
        <v>4424.7636388639994</v>
      </c>
      <c r="P47" s="188">
        <v>1025.5754595769999</v>
      </c>
      <c r="Q47" s="188">
        <v>573.90702342200029</v>
      </c>
      <c r="R47" s="188">
        <v>478.76809077600018</v>
      </c>
      <c r="S47" s="188">
        <v>2346.5130650889992</v>
      </c>
      <c r="T47" s="155"/>
      <c r="U47" s="190">
        <v>5288.4823465102409</v>
      </c>
      <c r="V47" s="190">
        <v>271.45298021260334</v>
      </c>
      <c r="W47" s="190">
        <v>555.54699908965415</v>
      </c>
      <c r="X47" s="190">
        <v>9306.3005013698876</v>
      </c>
      <c r="Y47" s="190">
        <v>3757.0856434661891</v>
      </c>
      <c r="Z47" s="190">
        <v>6418.5988019622928</v>
      </c>
      <c r="AA47" s="191">
        <v>16326.836794897157</v>
      </c>
      <c r="AB47" s="190">
        <v>17680.287022699475</v>
      </c>
      <c r="AC47" s="180"/>
      <c r="AD47" s="185">
        <f t="shared" si="75"/>
        <v>4580.9149990979067</v>
      </c>
      <c r="AE47" s="185">
        <f t="shared" si="90"/>
        <v>575.83668276925721</v>
      </c>
      <c r="AF47" s="185">
        <f t="shared" si="91"/>
        <v>1099.9980682015687</v>
      </c>
      <c r="AG47" s="185">
        <f t="shared" si="91"/>
        <v>81.88581873556744</v>
      </c>
      <c r="AH47" s="185">
        <f t="shared" si="91"/>
        <v>11.813363961452708</v>
      </c>
      <c r="AI47" s="185">
        <f t="shared" si="91"/>
        <v>536.55967919749332</v>
      </c>
      <c r="AJ47" s="185">
        <f t="shared" si="92"/>
        <v>1669.0983241698395</v>
      </c>
      <c r="AK47" s="185"/>
      <c r="AL47" s="185"/>
      <c r="AM47" s="185"/>
      <c r="AN47" s="185">
        <f t="shared" si="93"/>
        <v>603.71918485453955</v>
      </c>
      <c r="AO47" s="185"/>
      <c r="AP47" s="185"/>
      <c r="AQ47" s="185"/>
      <c r="AR47" s="185"/>
      <c r="AS47" s="185">
        <f t="shared" si="94"/>
        <v>2.0038772081883387</v>
      </c>
      <c r="AT47" s="155"/>
      <c r="AU47" s="155"/>
      <c r="AV47" s="155"/>
      <c r="AW47" s="155"/>
      <c r="AX47" s="155"/>
    </row>
    <row r="48" spans="1:50">
      <c r="A48" s="155"/>
      <c r="B48" s="181" t="s">
        <v>118</v>
      </c>
      <c r="C48" s="181" t="s">
        <v>119</v>
      </c>
      <c r="D48" s="182"/>
      <c r="E48" s="183">
        <f t="shared" si="87"/>
        <v>70961.591328065988</v>
      </c>
      <c r="F48" s="184">
        <v>31218.679159999996</v>
      </c>
      <c r="G48" s="185">
        <v>3326.9295400000001</v>
      </c>
      <c r="H48" s="185">
        <v>7977.8784399999995</v>
      </c>
      <c r="I48" s="185">
        <v>727.43472999999994</v>
      </c>
      <c r="J48" s="185">
        <v>30.15333</v>
      </c>
      <c r="K48" s="185">
        <v>3764.6691599999999</v>
      </c>
      <c r="L48" s="185">
        <v>9376.5382000000009</v>
      </c>
      <c r="M48" s="185">
        <v>6011.4624299999996</v>
      </c>
      <c r="N48" s="186">
        <v>3.6133299999999999</v>
      </c>
      <c r="O48" s="187">
        <f t="shared" si="88"/>
        <v>4262.1165040330006</v>
      </c>
      <c r="P48" s="188">
        <v>856.66100546899986</v>
      </c>
      <c r="Q48" s="188">
        <v>502.10101426199981</v>
      </c>
      <c r="R48" s="188">
        <v>556.90285584900005</v>
      </c>
      <c r="S48" s="188">
        <v>2346.4516284530009</v>
      </c>
      <c r="T48" s="155"/>
      <c r="U48" s="190">
        <v>3954.3777766356548</v>
      </c>
      <c r="V48" s="190">
        <v>209.55296308794678</v>
      </c>
      <c r="W48" s="190">
        <v>490.37028381987074</v>
      </c>
      <c r="X48" s="190">
        <v>8831.1920374603742</v>
      </c>
      <c r="Y48" s="190">
        <v>4019.1888729969082</v>
      </c>
      <c r="Z48" s="190">
        <v>6215.6575911046775</v>
      </c>
      <c r="AA48" s="191">
        <v>13765.439003537062</v>
      </c>
      <c r="AB48" s="190">
        <v>13759.66300009362</v>
      </c>
      <c r="AC48" s="180"/>
      <c r="AD48" s="185">
        <f t="shared" si="75"/>
        <v>3750.5956657114398</v>
      </c>
      <c r="AE48" s="185">
        <f t="shared" si="90"/>
        <v>453.57053480194429</v>
      </c>
      <c r="AF48" s="185">
        <f t="shared" si="91"/>
        <v>815.44217223664623</v>
      </c>
      <c r="AG48" s="185">
        <f t="shared" si="91"/>
        <v>99.720060438700045</v>
      </c>
      <c r="AH48" s="185">
        <f t="shared" si="91"/>
        <v>3.2860912804492948</v>
      </c>
      <c r="AI48" s="185">
        <f t="shared" si="91"/>
        <v>426.54171616096937</v>
      </c>
      <c r="AJ48" s="185">
        <f t="shared" si="92"/>
        <v>1274.9974019688825</v>
      </c>
      <c r="AK48" s="185"/>
      <c r="AL48" s="185"/>
      <c r="AM48" s="185"/>
      <c r="AN48" s="185">
        <f t="shared" si="93"/>
        <v>675.59532435518986</v>
      </c>
      <c r="AO48" s="185"/>
      <c r="AP48" s="185"/>
      <c r="AQ48" s="185"/>
      <c r="AR48" s="185"/>
      <c r="AS48" s="185">
        <f t="shared" si="94"/>
        <v>1.4423644686580019</v>
      </c>
      <c r="AT48" s="155"/>
      <c r="AU48" s="155"/>
      <c r="AV48" s="155"/>
      <c r="AW48" s="155"/>
      <c r="AX48" s="155"/>
    </row>
    <row r="49" spans="1:50">
      <c r="A49" s="155"/>
      <c r="B49" s="181" t="s">
        <v>120</v>
      </c>
      <c r="C49" s="181" t="s">
        <v>121</v>
      </c>
      <c r="D49" s="182"/>
      <c r="E49" s="183">
        <f t="shared" si="87"/>
        <v>36240.497534333997</v>
      </c>
      <c r="F49" s="184">
        <v>15966.961629999998</v>
      </c>
      <c r="G49" s="185">
        <v>2057.1618100000001</v>
      </c>
      <c r="H49" s="185">
        <v>3924.8698700000004</v>
      </c>
      <c r="I49" s="185">
        <v>326.59190000000001</v>
      </c>
      <c r="J49" s="185">
        <v>25.106659999999998</v>
      </c>
      <c r="K49" s="185">
        <v>2009.7695699999999</v>
      </c>
      <c r="L49" s="185">
        <v>4768.33223</v>
      </c>
      <c r="M49" s="185">
        <v>2854.12959</v>
      </c>
      <c r="N49" s="186">
        <v>1</v>
      </c>
      <c r="O49" s="187">
        <f t="shared" si="88"/>
        <v>2153.2871371670012</v>
      </c>
      <c r="P49" s="188">
        <v>608.53085268300015</v>
      </c>
      <c r="Q49" s="188">
        <v>213.96666327399998</v>
      </c>
      <c r="R49" s="188">
        <v>177.43058049500004</v>
      </c>
      <c r="S49" s="188">
        <v>1153.3590407150009</v>
      </c>
      <c r="T49" s="155"/>
      <c r="U49" s="190">
        <v>2297.420292287055</v>
      </c>
      <c r="V49" s="190">
        <v>101.35472220423057</v>
      </c>
      <c r="W49" s="190">
        <v>250.51289798862885</v>
      </c>
      <c r="X49" s="190">
        <v>4447.349693588033</v>
      </c>
      <c r="Y49" s="190">
        <v>1630.7306377284528</v>
      </c>
      <c r="Z49" s="190">
        <v>2700.0801020428262</v>
      </c>
      <c r="AA49" s="191">
        <v>6576.5784403559255</v>
      </c>
      <c r="AB49" s="190">
        <v>7589.7262023756157</v>
      </c>
      <c r="AC49" s="180"/>
      <c r="AD49" s="185">
        <f t="shared" si="75"/>
        <v>1926.3924226073466</v>
      </c>
      <c r="AE49" s="185">
        <f t="shared" si="90"/>
        <v>280.45919551871117</v>
      </c>
      <c r="AF49" s="185">
        <f t="shared" si="91"/>
        <v>401.17237140291195</v>
      </c>
      <c r="AG49" s="185">
        <f t="shared" si="91"/>
        <v>44.770702667426789</v>
      </c>
      <c r="AH49" s="185">
        <f t="shared" si="91"/>
        <v>2.7361083007152143</v>
      </c>
      <c r="AI49" s="185">
        <f t="shared" si="91"/>
        <v>227.70940155492798</v>
      </c>
      <c r="AJ49" s="185">
        <f t="shared" si="92"/>
        <v>648.38547823273279</v>
      </c>
      <c r="AK49" s="185"/>
      <c r="AL49" s="185"/>
      <c r="AM49" s="185"/>
      <c r="AN49" s="185">
        <f t="shared" si="93"/>
        <v>320.75998620319001</v>
      </c>
      <c r="AO49" s="185"/>
      <c r="AP49" s="185"/>
      <c r="AQ49" s="185"/>
      <c r="AR49" s="185"/>
      <c r="AS49" s="185">
        <f t="shared" si="94"/>
        <v>0.39917872673074478</v>
      </c>
      <c r="AT49" s="155"/>
      <c r="AU49" s="155"/>
      <c r="AV49" s="155"/>
      <c r="AW49" s="155"/>
      <c r="AX49" s="155"/>
    </row>
    <row r="50" spans="1:50">
      <c r="A50" s="155"/>
      <c r="B50" s="181" t="s">
        <v>122</v>
      </c>
      <c r="C50" s="181" t="s">
        <v>123</v>
      </c>
      <c r="D50" s="182"/>
      <c r="E50" s="183">
        <f t="shared" si="87"/>
        <v>72432.483044691995</v>
      </c>
      <c r="F50" s="184">
        <v>32039.497490000002</v>
      </c>
      <c r="G50" s="185">
        <v>3112.67193</v>
      </c>
      <c r="H50" s="185">
        <v>8643.1462300000003</v>
      </c>
      <c r="I50" s="185">
        <v>506.78031999999996</v>
      </c>
      <c r="J50" s="185">
        <v>14.478669999999999</v>
      </c>
      <c r="K50" s="185">
        <v>4239.9688299999998</v>
      </c>
      <c r="L50" s="185">
        <v>10074.63767</v>
      </c>
      <c r="M50" s="185">
        <v>5445.8138400000007</v>
      </c>
      <c r="N50" s="186">
        <v>2</v>
      </c>
      <c r="O50" s="187">
        <f t="shared" si="88"/>
        <v>4176.7440323459987</v>
      </c>
      <c r="P50" s="188">
        <v>909.78367633099992</v>
      </c>
      <c r="Q50" s="188">
        <v>485.51773673999992</v>
      </c>
      <c r="R50" s="188">
        <v>527.33439675399984</v>
      </c>
      <c r="S50" s="188">
        <v>2254.1082225209989</v>
      </c>
      <c r="T50" s="155"/>
      <c r="U50" s="190">
        <v>4544.3787682015691</v>
      </c>
      <c r="V50" s="190">
        <v>185.01074554928852</v>
      </c>
      <c r="W50" s="190">
        <v>505.41110025111112</v>
      </c>
      <c r="X50" s="190">
        <v>9279.173677049208</v>
      </c>
      <c r="Y50" s="190">
        <v>3484.3931840235637</v>
      </c>
      <c r="Z50" s="190">
        <v>5867.9879532616214</v>
      </c>
      <c r="AA50" s="191">
        <v>14528.801228812632</v>
      </c>
      <c r="AB50" s="190">
        <v>14218.71199164147</v>
      </c>
      <c r="AC50" s="180"/>
      <c r="AD50" s="185">
        <f t="shared" si="75"/>
        <v>3841.9913519817037</v>
      </c>
      <c r="AE50" s="185">
        <f t="shared" si="90"/>
        <v>424.36013596882486</v>
      </c>
      <c r="AF50" s="185">
        <f t="shared" si="91"/>
        <v>883.44112908671741</v>
      </c>
      <c r="AG50" s="185">
        <f t="shared" si="91"/>
        <v>69.47175059890769</v>
      </c>
      <c r="AH50" s="185">
        <f t="shared" si="91"/>
        <v>1.5778765144513984</v>
      </c>
      <c r="AI50" s="185">
        <f t="shared" si="91"/>
        <v>480.39376220172755</v>
      </c>
      <c r="AJ50" s="185">
        <f t="shared" si="92"/>
        <v>1369.9231615168842</v>
      </c>
      <c r="AK50" s="185"/>
      <c r="AL50" s="185"/>
      <c r="AM50" s="185"/>
      <c r="AN50" s="185">
        <f t="shared" si="93"/>
        <v>612.02517864072934</v>
      </c>
      <c r="AO50" s="185"/>
      <c r="AP50" s="185"/>
      <c r="AQ50" s="185"/>
      <c r="AR50" s="185"/>
      <c r="AS50" s="185">
        <f t="shared" si="94"/>
        <v>0.79835745346148956</v>
      </c>
      <c r="AT50" s="155"/>
      <c r="AU50" s="155"/>
      <c r="AV50" s="155"/>
      <c r="AW50" s="155"/>
      <c r="AX50" s="155"/>
    </row>
    <row r="51" spans="1:50">
      <c r="A51" s="155"/>
      <c r="B51" s="181" t="s">
        <v>1262</v>
      </c>
      <c r="C51" s="170" t="s">
        <v>1263</v>
      </c>
      <c r="D51" s="155"/>
      <c r="E51" s="183">
        <f t="shared" si="87"/>
        <v>8214.2573200000006</v>
      </c>
      <c r="F51" s="184">
        <v>4107.1286600000003</v>
      </c>
      <c r="G51" s="185">
        <v>1.2382299999999999</v>
      </c>
      <c r="H51" s="185">
        <v>110.95032999999999</v>
      </c>
      <c r="I51" s="185">
        <v>0</v>
      </c>
      <c r="J51" s="185">
        <v>1031.6724899999999</v>
      </c>
      <c r="K51" s="185">
        <v>6.3333300000000001</v>
      </c>
      <c r="L51" s="185">
        <v>2484.9476100000002</v>
      </c>
      <c r="M51" s="185">
        <v>471.98667</v>
      </c>
      <c r="N51" s="186">
        <v>0</v>
      </c>
      <c r="O51" s="192">
        <v>0</v>
      </c>
      <c r="P51" s="186">
        <v>0</v>
      </c>
      <c r="Q51" s="186">
        <v>0</v>
      </c>
      <c r="R51" s="186">
        <v>0</v>
      </c>
      <c r="S51" s="186">
        <v>0</v>
      </c>
      <c r="T51" s="155"/>
      <c r="U51" s="190">
        <v>1168.9398524258322</v>
      </c>
      <c r="V51" s="190">
        <v>60.61004132926697</v>
      </c>
      <c r="W51" s="190">
        <v>71.139380797451935</v>
      </c>
      <c r="X51" s="190">
        <v>1743.4971524793123</v>
      </c>
      <c r="Y51" s="190">
        <v>505.10342037970884</v>
      </c>
      <c r="Z51" s="190">
        <v>690.40242691631295</v>
      </c>
      <c r="AA51" s="191">
        <v>2394.9850033388607</v>
      </c>
      <c r="AB51" s="190">
        <v>1455.6950967410119</v>
      </c>
      <c r="AC51" s="180"/>
      <c r="AD51" s="185">
        <f t="shared" si="75"/>
        <v>515.59871455025677</v>
      </c>
      <c r="AE51" s="185">
        <f t="shared" si="90"/>
        <v>0.16881170357091826</v>
      </c>
      <c r="AF51" s="185">
        <f t="shared" si="91"/>
        <v>11.340556112255419</v>
      </c>
      <c r="AG51" s="185">
        <f t="shared" si="91"/>
        <v>0</v>
      </c>
      <c r="AH51" s="185">
        <f t="shared" si="91"/>
        <v>112.43103079057644</v>
      </c>
      <c r="AI51" s="185">
        <f t="shared" si="91"/>
        <v>0.71757419640395503</v>
      </c>
      <c r="AJ51" s="185">
        <f t="shared" si="92"/>
        <v>337.89674602709812</v>
      </c>
      <c r="AK51" s="185"/>
      <c r="AL51" s="185"/>
      <c r="AM51" s="185"/>
      <c r="AN51" s="185">
        <f t="shared" si="93"/>
        <v>53.043995720351859</v>
      </c>
      <c r="AO51" s="185"/>
      <c r="AP51" s="185"/>
      <c r="AQ51" s="185"/>
      <c r="AR51" s="185"/>
      <c r="AS51" s="185">
        <f t="shared" si="94"/>
        <v>0</v>
      </c>
      <c r="AT51" s="155"/>
      <c r="AU51" s="155"/>
      <c r="AV51" s="155"/>
      <c r="AW51" s="155"/>
      <c r="AX51" s="155"/>
    </row>
    <row r="52" spans="1:50">
      <c r="A52" s="155"/>
      <c r="B52" s="181" t="s">
        <v>1260</v>
      </c>
      <c r="C52" s="170" t="s">
        <v>1261</v>
      </c>
      <c r="D52" s="155"/>
      <c r="E52" s="183">
        <f t="shared" si="87"/>
        <v>7599.1864400000004</v>
      </c>
      <c r="F52" s="184">
        <v>3799.5932200000002</v>
      </c>
      <c r="G52" s="185">
        <v>2.2933400000000002</v>
      </c>
      <c r="H52" s="185">
        <v>7.12</v>
      </c>
      <c r="I52" s="185">
        <v>1</v>
      </c>
      <c r="J52" s="185">
        <v>1375.8558</v>
      </c>
      <c r="K52" s="185">
        <v>13.15361</v>
      </c>
      <c r="L52" s="185">
        <v>1543.1011699999999</v>
      </c>
      <c r="M52" s="185">
        <v>857.0693</v>
      </c>
      <c r="N52" s="186">
        <v>0</v>
      </c>
      <c r="O52" s="192">
        <v>0</v>
      </c>
      <c r="P52" s="186">
        <v>0</v>
      </c>
      <c r="Q52" s="186">
        <v>0</v>
      </c>
      <c r="R52" s="186">
        <v>0</v>
      </c>
      <c r="S52" s="186">
        <v>0</v>
      </c>
      <c r="T52" s="155"/>
      <c r="U52" s="190">
        <v>1216.0107834128496</v>
      </c>
      <c r="V52" s="190">
        <v>35.12387866396606</v>
      </c>
      <c r="W52" s="190">
        <v>55.365835190207548</v>
      </c>
      <c r="X52" s="190">
        <v>1991.8349757617896</v>
      </c>
      <c r="Y52" s="190">
        <v>815.16534745602064</v>
      </c>
      <c r="Z52" s="190">
        <v>827.12947620506657</v>
      </c>
      <c r="AA52" s="191">
        <v>2331.4857656175345</v>
      </c>
      <c r="AB52" s="190">
        <v>1187.774399826432</v>
      </c>
      <c r="AC52" s="180"/>
      <c r="AD52" s="185">
        <f t="shared" si="75"/>
        <v>458.75596110457599</v>
      </c>
      <c r="AE52" s="185">
        <f t="shared" si="90"/>
        <v>0.31265809443102632</v>
      </c>
      <c r="AF52" s="185">
        <f t="shared" si="91"/>
        <v>0.72775592032271197</v>
      </c>
      <c r="AG52" s="185">
        <f t="shared" si="91"/>
        <v>0.13708454700629985</v>
      </c>
      <c r="AH52" s="185">
        <f t="shared" si="91"/>
        <v>149.93991534386379</v>
      </c>
      <c r="AI52" s="185">
        <f t="shared" si="91"/>
        <v>1.4903204357835493</v>
      </c>
      <c r="AJ52" s="185">
        <f t="shared" si="92"/>
        <v>209.82690421131571</v>
      </c>
      <c r="AK52" s="185"/>
      <c r="AL52" s="185"/>
      <c r="AM52" s="185"/>
      <c r="AN52" s="185">
        <f t="shared" si="93"/>
        <v>96.321322551852916</v>
      </c>
      <c r="AO52" s="185"/>
      <c r="AP52" s="185"/>
      <c r="AQ52" s="185"/>
      <c r="AR52" s="185"/>
      <c r="AS52" s="185">
        <f t="shared" si="94"/>
        <v>0</v>
      </c>
      <c r="AT52" s="155"/>
      <c r="AU52" s="155"/>
      <c r="AV52" s="155"/>
      <c r="AW52" s="155"/>
      <c r="AX52" s="155"/>
    </row>
    <row r="53" spans="1:50">
      <c r="A53" s="155"/>
      <c r="B53" s="171" t="s">
        <v>124</v>
      </c>
      <c r="C53" s="171" t="s">
        <v>125</v>
      </c>
      <c r="D53" s="172"/>
      <c r="E53" s="173">
        <f>F53+O53</f>
        <v>133298.31191548699</v>
      </c>
      <c r="F53" s="174">
        <f>SUM(F54:F61)</f>
        <v>117423.78309</v>
      </c>
      <c r="G53" s="175">
        <f t="shared" ref="G53:U53" si="95">SUM(G54:G61)</f>
        <v>11796.4347</v>
      </c>
      <c r="H53" s="175">
        <f t="shared" si="95"/>
        <v>28552.549610000002</v>
      </c>
      <c r="I53" s="175">
        <f t="shared" si="95"/>
        <v>1959.6497200000001</v>
      </c>
      <c r="J53" s="175">
        <f t="shared" si="95"/>
        <v>2136.6229399999997</v>
      </c>
      <c r="K53" s="175">
        <f t="shared" si="95"/>
        <v>14903.368559999999</v>
      </c>
      <c r="L53" s="175">
        <f t="shared" si="95"/>
        <v>37246.617950000007</v>
      </c>
      <c r="M53" s="175">
        <f t="shared" si="95"/>
        <v>20807.659609999999</v>
      </c>
      <c r="N53" s="176">
        <f t="shared" si="95"/>
        <v>20.88</v>
      </c>
      <c r="O53" s="177">
        <f t="shared" si="95"/>
        <v>15874.528825487003</v>
      </c>
      <c r="P53" s="178">
        <f t="shared" si="95"/>
        <v>3638.8275735420002</v>
      </c>
      <c r="Q53" s="178">
        <f t="shared" si="95"/>
        <v>2084.6420176760003</v>
      </c>
      <c r="R53" s="178">
        <f t="shared" si="95"/>
        <v>2107.8633217269999</v>
      </c>
      <c r="S53" s="178">
        <f t="shared" si="95"/>
        <v>8043.1959125420035</v>
      </c>
      <c r="T53" s="155"/>
      <c r="U53" s="178">
        <f t="shared" si="95"/>
        <v>17887.50306908568</v>
      </c>
      <c r="V53" s="178">
        <f t="shared" ref="V53" si="96">SUM(V54:V61)</f>
        <v>681.87108849622155</v>
      </c>
      <c r="W53" s="178">
        <f t="shared" ref="W53" si="97">SUM(W54:W61)</f>
        <v>1721.4332456274828</v>
      </c>
      <c r="X53" s="178">
        <f t="shared" ref="X53" si="98">SUM(X54:X61)</f>
        <v>32178.346218724877</v>
      </c>
      <c r="Y53" s="178">
        <f t="shared" ref="Y53" si="99">SUM(Y54:Y61)</f>
        <v>11494.777906008854</v>
      </c>
      <c r="Z53" s="178">
        <f t="shared" ref="Z53" si="100">SUM(Z54:Z61)</f>
        <v>21287.83603710751</v>
      </c>
      <c r="AA53" s="177">
        <f t="shared" ref="AA53:AB53" si="101">SUM(AA54:AA61)</f>
        <v>52516.710132579487</v>
      </c>
      <c r="AB53" s="179">
        <f t="shared" si="101"/>
        <v>51992.697956404634</v>
      </c>
      <c r="AC53" s="180"/>
      <c r="AD53" s="175">
        <v>14501.06414</v>
      </c>
      <c r="AE53" s="175">
        <v>1698.2121299999999</v>
      </c>
      <c r="AF53" s="175">
        <v>3243.32627</v>
      </c>
      <c r="AG53" s="175">
        <v>266.12981000000002</v>
      </c>
      <c r="AH53" s="175">
        <v>205.79078000000001</v>
      </c>
      <c r="AI53" s="175">
        <v>1641.6940500000001</v>
      </c>
      <c r="AJ53" s="175">
        <v>5165.0171399999999</v>
      </c>
      <c r="AK53" s="175">
        <v>229.48186000000001</v>
      </c>
      <c r="AL53" s="175">
        <v>3930.64455</v>
      </c>
      <c r="AM53" s="175">
        <v>1004.89073</v>
      </c>
      <c r="AN53" s="175">
        <v>2279.8939599999999</v>
      </c>
      <c r="AO53" s="175">
        <v>1216.5725199999999</v>
      </c>
      <c r="AP53" s="175">
        <v>774.32471999999996</v>
      </c>
      <c r="AQ53" s="175">
        <v>102.50194</v>
      </c>
      <c r="AR53" s="175">
        <v>186.49477999999999</v>
      </c>
      <c r="AS53" s="175">
        <v>1</v>
      </c>
      <c r="AT53" s="155"/>
      <c r="AU53" s="155"/>
      <c r="AV53" s="155"/>
      <c r="AW53" s="155"/>
      <c r="AX53" s="155"/>
    </row>
    <row r="54" spans="1:50">
      <c r="A54" s="155"/>
      <c r="B54" s="181" t="s">
        <v>126</v>
      </c>
      <c r="C54" s="181" t="s">
        <v>127</v>
      </c>
      <c r="D54" s="182"/>
      <c r="E54" s="183">
        <f t="shared" ref="E54:E61" si="102">SUM(F54:S54)</f>
        <v>40086.174553331992</v>
      </c>
      <c r="F54" s="184">
        <v>17480.305039999999</v>
      </c>
      <c r="G54" s="185">
        <v>1912.83554</v>
      </c>
      <c r="H54" s="185">
        <v>4652.5662700000003</v>
      </c>
      <c r="I54" s="185">
        <v>353.01648</v>
      </c>
      <c r="J54" s="185">
        <v>22.81335</v>
      </c>
      <c r="K54" s="185">
        <v>2237.0907800000004</v>
      </c>
      <c r="L54" s="185">
        <v>5433.4793200000004</v>
      </c>
      <c r="M54" s="185">
        <v>2866.5032999999999</v>
      </c>
      <c r="N54" s="186">
        <v>2</v>
      </c>
      <c r="O54" s="187">
        <f t="shared" ref="O54:O60" si="103">SUM(P54:S54)</f>
        <v>2562.7822366660002</v>
      </c>
      <c r="P54" s="188">
        <v>581.83121782700005</v>
      </c>
      <c r="Q54" s="188">
        <v>350.25665526199992</v>
      </c>
      <c r="R54" s="188">
        <v>341.51919994699995</v>
      </c>
      <c r="S54" s="188">
        <v>1289.1751636300005</v>
      </c>
      <c r="T54" s="155"/>
      <c r="U54" s="190">
        <v>2802.2397893400621</v>
      </c>
      <c r="V54" s="190">
        <v>134.121794369604</v>
      </c>
      <c r="W54" s="190">
        <v>326.6976742565235</v>
      </c>
      <c r="X54" s="190">
        <v>4949.0420086179438</v>
      </c>
      <c r="Y54" s="190">
        <v>1750.3434958638134</v>
      </c>
      <c r="Z54" s="190">
        <v>3300.9888889839658</v>
      </c>
      <c r="AA54" s="191">
        <v>7723.9337480673748</v>
      </c>
      <c r="AB54" s="190">
        <v>7765.5611742346409</v>
      </c>
      <c r="AC54" s="180"/>
      <c r="AD54" s="185">
        <f t="shared" si="75"/>
        <v>2168.0737548974939</v>
      </c>
      <c r="AE54" s="185">
        <f t="shared" ref="AE54:AJ54" si="104">(G54/G$53)*AE$53</f>
        <v>275.37138121258789</v>
      </c>
      <c r="AF54" s="185">
        <f t="shared" si="104"/>
        <v>528.4918724428727</v>
      </c>
      <c r="AG54" s="185">
        <f t="shared" si="104"/>
        <v>47.941327366029881</v>
      </c>
      <c r="AH54" s="185">
        <f t="shared" si="104"/>
        <v>2.1972885355770826</v>
      </c>
      <c r="AI54" s="185">
        <f t="shared" si="104"/>
        <v>246.42875924661828</v>
      </c>
      <c r="AJ54" s="185">
        <f t="shared" si="104"/>
        <v>753.46475364041851</v>
      </c>
      <c r="AK54" s="185"/>
      <c r="AL54" s="185"/>
      <c r="AM54" s="185"/>
      <c r="AN54" s="185">
        <f>(M54/M$53)*AN$53</f>
        <v>314.08258701277686</v>
      </c>
      <c r="AO54" s="185"/>
      <c r="AP54" s="185"/>
      <c r="AQ54" s="185"/>
      <c r="AR54" s="185"/>
      <c r="AS54" s="185">
        <f>(N54/N$53)*AS$53</f>
        <v>9.5785440613026823E-2</v>
      </c>
      <c r="AT54" s="155"/>
      <c r="AU54" s="155"/>
      <c r="AV54" s="155"/>
      <c r="AW54" s="155"/>
      <c r="AX54" s="155"/>
    </row>
    <row r="55" spans="1:50">
      <c r="A55" s="155"/>
      <c r="B55" s="181" t="s">
        <v>128</v>
      </c>
      <c r="C55" s="181" t="s">
        <v>129</v>
      </c>
      <c r="D55" s="182"/>
      <c r="E55" s="183">
        <f t="shared" si="102"/>
        <v>42286.899389648002</v>
      </c>
      <c r="F55" s="184">
        <v>18569.108110000001</v>
      </c>
      <c r="G55" s="185">
        <v>2524.87264</v>
      </c>
      <c r="H55" s="185">
        <v>4672.1740599999994</v>
      </c>
      <c r="I55" s="185">
        <v>422.83997999999997</v>
      </c>
      <c r="J55" s="185">
        <v>1.1133299999999999</v>
      </c>
      <c r="K55" s="185">
        <v>2429.1549100000002</v>
      </c>
      <c r="L55" s="185">
        <v>5216.3998499999998</v>
      </c>
      <c r="M55" s="185">
        <v>3302.5533399999999</v>
      </c>
      <c r="N55" s="186">
        <v>0</v>
      </c>
      <c r="O55" s="187">
        <f t="shared" si="103"/>
        <v>2574.3415848240002</v>
      </c>
      <c r="P55" s="188">
        <v>611.26586022000026</v>
      </c>
      <c r="Q55" s="188">
        <v>352.69718842299989</v>
      </c>
      <c r="R55" s="188">
        <v>274.84956251600005</v>
      </c>
      <c r="S55" s="188">
        <v>1335.5289736650002</v>
      </c>
      <c r="T55" s="155"/>
      <c r="U55" s="190">
        <v>2652.2670898813872</v>
      </c>
      <c r="V55" s="190">
        <v>96.311387896510908</v>
      </c>
      <c r="W55" s="190">
        <v>249.3211837642848</v>
      </c>
      <c r="X55" s="190">
        <v>4756.3568259352951</v>
      </c>
      <c r="Y55" s="190">
        <v>1585.0756285140155</v>
      </c>
      <c r="Z55" s="190">
        <v>3207.5532253471247</v>
      </c>
      <c r="AA55" s="191">
        <v>8154.9198313921297</v>
      </c>
      <c r="AB55" s="190">
        <v>8214.7004629759176</v>
      </c>
      <c r="AC55" s="180"/>
      <c r="AD55" s="185">
        <f t="shared" si="75"/>
        <v>2304.5386777562676</v>
      </c>
      <c r="AE55" s="185">
        <f t="shared" ref="AE55:AE61" si="105">(G55/G$53)*AE$53</f>
        <v>363.48010674387262</v>
      </c>
      <c r="AF55" s="185">
        <f t="shared" ref="AF55:AJ61" si="106">(H55/H$53)*AF$53</f>
        <v>530.71915026122088</v>
      </c>
      <c r="AG55" s="185">
        <f t="shared" si="106"/>
        <v>57.42369281067424</v>
      </c>
      <c r="AH55" s="185">
        <f t="shared" si="106"/>
        <v>0.10723139062496448</v>
      </c>
      <c r="AI55" s="185">
        <f t="shared" si="106"/>
        <v>267.58575728837013</v>
      </c>
      <c r="AJ55" s="185">
        <f t="shared" si="106"/>
        <v>723.36217668169309</v>
      </c>
      <c r="AK55" s="185"/>
      <c r="AL55" s="185"/>
      <c r="AM55" s="185"/>
      <c r="AN55" s="185">
        <f t="shared" ref="AN55:AN61" si="107">(M55/M$53)*AN$53</f>
        <v>361.86056257981176</v>
      </c>
      <c r="AO55" s="185"/>
      <c r="AP55" s="185"/>
      <c r="AQ55" s="185"/>
      <c r="AR55" s="185"/>
      <c r="AS55" s="185">
        <f t="shared" ref="AS55:AS61" si="108">(N55/N$53)*AS$53</f>
        <v>0</v>
      </c>
      <c r="AT55" s="155"/>
      <c r="AU55" s="155"/>
      <c r="AV55" s="155"/>
      <c r="AW55" s="155"/>
      <c r="AX55" s="155"/>
    </row>
    <row r="56" spans="1:50">
      <c r="A56" s="155"/>
      <c r="B56" s="181" t="s">
        <v>130</v>
      </c>
      <c r="C56" s="181" t="s">
        <v>131</v>
      </c>
      <c r="D56" s="182"/>
      <c r="E56" s="183">
        <f t="shared" si="102"/>
        <v>23339.309048071998</v>
      </c>
      <c r="F56" s="184">
        <v>9814.4834599999995</v>
      </c>
      <c r="G56" s="185">
        <v>859.87049000000002</v>
      </c>
      <c r="H56" s="185">
        <v>2393.5512800000001</v>
      </c>
      <c r="I56" s="185">
        <v>156.35327000000001</v>
      </c>
      <c r="J56" s="185">
        <v>7.0533299999999999</v>
      </c>
      <c r="K56" s="185">
        <v>1229.2585899999999</v>
      </c>
      <c r="L56" s="185">
        <v>3216.3283499999998</v>
      </c>
      <c r="M56" s="185">
        <v>1951.33482</v>
      </c>
      <c r="N56" s="186">
        <v>0.73333000000000004</v>
      </c>
      <c r="O56" s="187">
        <f t="shared" si="103"/>
        <v>1855.1710640360002</v>
      </c>
      <c r="P56" s="188">
        <v>386.66266198</v>
      </c>
      <c r="Q56" s="188">
        <v>211.28672944600001</v>
      </c>
      <c r="R56" s="188">
        <v>335.78576358000004</v>
      </c>
      <c r="S56" s="188">
        <v>921.43590903000018</v>
      </c>
      <c r="T56" s="155"/>
      <c r="U56" s="190">
        <v>1427.2907858695703</v>
      </c>
      <c r="V56" s="190">
        <v>54.796550697835613</v>
      </c>
      <c r="W56" s="190">
        <v>141.84550536837236</v>
      </c>
      <c r="X56" s="190">
        <v>2819.3352885442982</v>
      </c>
      <c r="Y56" s="190">
        <v>1220.0663140775373</v>
      </c>
      <c r="Z56" s="190">
        <v>1943.1799909036517</v>
      </c>
      <c r="AA56" s="191">
        <v>4368.8483247749054</v>
      </c>
      <c r="AB56" s="190">
        <v>4088.8777597300909</v>
      </c>
      <c r="AC56" s="180"/>
      <c r="AD56" s="185">
        <f t="shared" si="75"/>
        <v>1212.8502318385063</v>
      </c>
      <c r="AE56" s="185">
        <f t="shared" si="105"/>
        <v>123.78676553408494</v>
      </c>
      <c r="AF56" s="185">
        <f t="shared" si="106"/>
        <v>271.88702413802145</v>
      </c>
      <c r="AG56" s="185">
        <f t="shared" si="106"/>
        <v>21.233522304169085</v>
      </c>
      <c r="AH56" s="185">
        <f t="shared" si="106"/>
        <v>0.67934788826024695</v>
      </c>
      <c r="AI56" s="185">
        <f t="shared" si="106"/>
        <v>135.41009235528088</v>
      </c>
      <c r="AJ56" s="185">
        <f t="shared" si="106"/>
        <v>446.01072446143843</v>
      </c>
      <c r="AK56" s="185"/>
      <c r="AL56" s="185"/>
      <c r="AM56" s="185"/>
      <c r="AN56" s="185">
        <f t="shared" si="107"/>
        <v>213.80763398866881</v>
      </c>
      <c r="AO56" s="185"/>
      <c r="AP56" s="185"/>
      <c r="AQ56" s="185"/>
      <c r="AR56" s="185"/>
      <c r="AS56" s="185">
        <f t="shared" si="108"/>
        <v>3.5121168582375482E-2</v>
      </c>
      <c r="AT56" s="155"/>
      <c r="AU56" s="155"/>
      <c r="AV56" s="155"/>
      <c r="AW56" s="155"/>
      <c r="AX56" s="155"/>
    </row>
    <row r="57" spans="1:50">
      <c r="A57" s="155"/>
      <c r="B57" s="181" t="s">
        <v>132</v>
      </c>
      <c r="C57" s="181" t="s">
        <v>133</v>
      </c>
      <c r="D57" s="182"/>
      <c r="E57" s="183">
        <f t="shared" si="102"/>
        <v>63798.829729699995</v>
      </c>
      <c r="F57" s="184">
        <v>28423.756419999998</v>
      </c>
      <c r="G57" s="185">
        <v>2959.8109100000001</v>
      </c>
      <c r="H57" s="185">
        <v>6630.1464599999999</v>
      </c>
      <c r="I57" s="185">
        <v>374.48896000000002</v>
      </c>
      <c r="J57" s="185">
        <v>21.566660000000002</v>
      </c>
      <c r="K57" s="185">
        <v>3883.8998000000001</v>
      </c>
      <c r="L57" s="185">
        <v>9078.3198200000006</v>
      </c>
      <c r="M57" s="185">
        <v>5471.6438099999996</v>
      </c>
      <c r="N57" s="186">
        <v>3.88</v>
      </c>
      <c r="O57" s="187">
        <f t="shared" si="103"/>
        <v>3475.6584448500016</v>
      </c>
      <c r="P57" s="188">
        <v>826.51800804799996</v>
      </c>
      <c r="Q57" s="188">
        <v>437.92192421700014</v>
      </c>
      <c r="R57" s="188">
        <v>460.22979540500006</v>
      </c>
      <c r="S57" s="188">
        <v>1750.9887171800017</v>
      </c>
      <c r="T57" s="155"/>
      <c r="U57" s="190">
        <v>4395.3353046854145</v>
      </c>
      <c r="V57" s="190">
        <v>184.89805810619373</v>
      </c>
      <c r="W57" s="190">
        <v>409.45445816255551</v>
      </c>
      <c r="X57" s="190">
        <v>7374.3440482194246</v>
      </c>
      <c r="Y57" s="190">
        <v>2817.3468886621954</v>
      </c>
      <c r="Z57" s="190">
        <v>5194.6927129659307</v>
      </c>
      <c r="AA57" s="191">
        <v>13046.157435563669</v>
      </c>
      <c r="AB57" s="190">
        <v>12443.81266550848</v>
      </c>
      <c r="AC57" s="180"/>
      <c r="AD57" s="185">
        <f t="shared" si="75"/>
        <v>3518.6020331328473</v>
      </c>
      <c r="AE57" s="185">
        <f t="shared" si="105"/>
        <v>426.09372388322873</v>
      </c>
      <c r="AF57" s="185">
        <f t="shared" si="106"/>
        <v>753.12812625791639</v>
      </c>
      <c r="AG57" s="185">
        <f t="shared" si="106"/>
        <v>50.85739290790071</v>
      </c>
      <c r="AH57" s="185">
        <f t="shared" si="106"/>
        <v>2.0772124553688456</v>
      </c>
      <c r="AI57" s="185">
        <f t="shared" si="106"/>
        <v>427.83449706595667</v>
      </c>
      <c r="AJ57" s="185">
        <f t="shared" si="106"/>
        <v>1258.8975873097145</v>
      </c>
      <c r="AK57" s="185"/>
      <c r="AL57" s="185"/>
      <c r="AM57" s="185"/>
      <c r="AN57" s="185">
        <f>(M57/M$53)*AN$53</f>
        <v>599.52766949797217</v>
      </c>
      <c r="AO57" s="185"/>
      <c r="AP57" s="185"/>
      <c r="AQ57" s="185"/>
      <c r="AR57" s="185"/>
      <c r="AS57" s="185">
        <f t="shared" si="108"/>
        <v>0.18582375478927204</v>
      </c>
      <c r="AT57" s="155"/>
      <c r="AU57" s="155"/>
      <c r="AV57" s="155"/>
      <c r="AW57" s="155"/>
      <c r="AX57" s="155"/>
    </row>
    <row r="58" spans="1:50">
      <c r="A58" s="155"/>
      <c r="B58" s="181" t="s">
        <v>134</v>
      </c>
      <c r="C58" s="181" t="s">
        <v>135</v>
      </c>
      <c r="D58" s="182"/>
      <c r="E58" s="183">
        <f t="shared" si="102"/>
        <v>36965.310155311992</v>
      </c>
      <c r="F58" s="184">
        <v>16414.759470000001</v>
      </c>
      <c r="G58" s="185">
        <v>1497.01406</v>
      </c>
      <c r="H58" s="185">
        <v>4331.7243099999996</v>
      </c>
      <c r="I58" s="185">
        <v>228.77996000000002</v>
      </c>
      <c r="J58" s="185">
        <v>32.449980000000004</v>
      </c>
      <c r="K58" s="185">
        <v>2174.21976</v>
      </c>
      <c r="L58" s="185">
        <v>5490.1142</v>
      </c>
      <c r="M58" s="185">
        <v>2652.4571999999998</v>
      </c>
      <c r="N58" s="186">
        <v>8</v>
      </c>
      <c r="O58" s="187">
        <f t="shared" si="103"/>
        <v>2067.8956076560003</v>
      </c>
      <c r="P58" s="188">
        <v>465.59913179000011</v>
      </c>
      <c r="Q58" s="188">
        <v>280.94843775400005</v>
      </c>
      <c r="R58" s="188">
        <v>264.16604842899994</v>
      </c>
      <c r="S58" s="188">
        <v>1057.1819896830002</v>
      </c>
      <c r="T58" s="155"/>
      <c r="U58" s="190">
        <v>2055.1353204517818</v>
      </c>
      <c r="V58" s="190">
        <v>65.95524934074524</v>
      </c>
      <c r="W58" s="190">
        <v>185.96797441258386</v>
      </c>
      <c r="X58" s="190">
        <v>4301.0978680858261</v>
      </c>
      <c r="Y58" s="190">
        <v>1490.9091627760972</v>
      </c>
      <c r="Z58" s="190">
        <v>2831.4441034079919</v>
      </c>
      <c r="AA58" s="191">
        <v>7408.2436675752224</v>
      </c>
      <c r="AB58" s="190">
        <v>7433.7413609944206</v>
      </c>
      <c r="AC58" s="180"/>
      <c r="AD58" s="185">
        <f t="shared" si="75"/>
        <v>2033.5858482472997</v>
      </c>
      <c r="AE58" s="185">
        <f t="shared" si="105"/>
        <v>215.50981293293199</v>
      </c>
      <c r="AF58" s="185">
        <f t="shared" si="106"/>
        <v>492.0469604612876</v>
      </c>
      <c r="AG58" s="185">
        <f t="shared" si="106"/>
        <v>31.069413408538956</v>
      </c>
      <c r="AH58" s="185">
        <f t="shared" si="106"/>
        <v>3.1254493107634618</v>
      </c>
      <c r="AI58" s="185">
        <f t="shared" si="106"/>
        <v>239.50314514562527</v>
      </c>
      <c r="AJ58" s="185">
        <f t="shared" si="106"/>
        <v>761.31835598129476</v>
      </c>
      <c r="AK58" s="185"/>
      <c r="AL58" s="185"/>
      <c r="AM58" s="185"/>
      <c r="AN58" s="185">
        <f t="shared" si="107"/>
        <v>290.62956924440539</v>
      </c>
      <c r="AO58" s="185"/>
      <c r="AP58" s="185"/>
      <c r="AQ58" s="185"/>
      <c r="AR58" s="185"/>
      <c r="AS58" s="185">
        <f t="shared" si="108"/>
        <v>0.38314176245210729</v>
      </c>
      <c r="AT58" s="155"/>
      <c r="AU58" s="155"/>
      <c r="AV58" s="155"/>
      <c r="AW58" s="155"/>
      <c r="AX58" s="155"/>
    </row>
    <row r="59" spans="1:50">
      <c r="A59" s="155"/>
      <c r="B59" s="181" t="s">
        <v>136</v>
      </c>
      <c r="C59" s="181" t="s">
        <v>137</v>
      </c>
      <c r="D59" s="182"/>
      <c r="E59" s="183">
        <f t="shared" si="102"/>
        <v>25732.776799154002</v>
      </c>
      <c r="F59" s="184">
        <v>11174.677390000001</v>
      </c>
      <c r="G59" s="185">
        <v>1024.3031599999999</v>
      </c>
      <c r="H59" s="185">
        <v>2946.1936000000001</v>
      </c>
      <c r="I59" s="185">
        <v>224.49787000000001</v>
      </c>
      <c r="J59" s="185">
        <v>31.973330000000001</v>
      </c>
      <c r="K59" s="185">
        <v>1519.7140300000001</v>
      </c>
      <c r="L59" s="185">
        <v>3470.0664700000002</v>
      </c>
      <c r="M59" s="185">
        <v>1954.92893</v>
      </c>
      <c r="N59" s="186">
        <v>3</v>
      </c>
      <c r="O59" s="187">
        <f t="shared" si="103"/>
        <v>1691.7110095770004</v>
      </c>
      <c r="P59" s="188">
        <v>419.83779245500011</v>
      </c>
      <c r="Q59" s="188">
        <v>215.00504300800009</v>
      </c>
      <c r="R59" s="188">
        <v>218.95145460000006</v>
      </c>
      <c r="S59" s="188">
        <v>837.91671951399996</v>
      </c>
      <c r="T59" s="155"/>
      <c r="U59" s="190">
        <v>1568.0333489608804</v>
      </c>
      <c r="V59" s="190">
        <v>59.05540609744407</v>
      </c>
      <c r="W59" s="190">
        <v>156.2248890414337</v>
      </c>
      <c r="X59" s="190">
        <v>3046.7685469658445</v>
      </c>
      <c r="Y59" s="190">
        <v>1241.0959219371703</v>
      </c>
      <c r="Z59" s="190">
        <v>2107.76561892773</v>
      </c>
      <c r="AA59" s="191">
        <v>4977.3750110682204</v>
      </c>
      <c r="AB59" s="190">
        <v>4918.6687763427853</v>
      </c>
      <c r="AC59" s="180"/>
      <c r="AD59" s="185">
        <f t="shared" si="75"/>
        <v>1378.6357403781324</v>
      </c>
      <c r="AE59" s="185">
        <f t="shared" si="105"/>
        <v>147.45845633421177</v>
      </c>
      <c r="AF59" s="185">
        <f t="shared" si="106"/>
        <v>334.6624812811549</v>
      </c>
      <c r="AG59" s="185">
        <f t="shared" si="106"/>
        <v>30.487885094334462</v>
      </c>
      <c r="AH59" s="185">
        <f t="shared" si="106"/>
        <v>3.0795403328850348</v>
      </c>
      <c r="AI59" s="185">
        <f t="shared" si="106"/>
        <v>167.40547418579857</v>
      </c>
      <c r="AJ59" s="185">
        <f t="shared" si="106"/>
        <v>481.19678459260734</v>
      </c>
      <c r="AK59" s="185"/>
      <c r="AL59" s="185"/>
      <c r="AM59" s="185"/>
      <c r="AN59" s="185">
        <f t="shared" si="107"/>
        <v>214.20144039622068</v>
      </c>
      <c r="AO59" s="185"/>
      <c r="AP59" s="185"/>
      <c r="AQ59" s="185"/>
      <c r="AR59" s="185"/>
      <c r="AS59" s="185">
        <f t="shared" si="108"/>
        <v>0.14367816091954025</v>
      </c>
      <c r="AT59" s="155"/>
      <c r="AU59" s="155"/>
      <c r="AV59" s="155"/>
      <c r="AW59" s="155"/>
      <c r="AX59" s="155"/>
    </row>
    <row r="60" spans="1:50">
      <c r="A60" s="155"/>
      <c r="B60" s="181" t="s">
        <v>138</v>
      </c>
      <c r="C60" s="181" t="s">
        <v>139</v>
      </c>
      <c r="D60" s="182"/>
      <c r="E60" s="183">
        <f t="shared" si="102"/>
        <v>25470.074495756002</v>
      </c>
      <c r="F60" s="184">
        <v>11088.068370000001</v>
      </c>
      <c r="G60" s="185">
        <v>1017.0809700000001</v>
      </c>
      <c r="H60" s="185">
        <v>2892.6803</v>
      </c>
      <c r="I60" s="185">
        <v>199.67320000000001</v>
      </c>
      <c r="J60" s="185">
        <v>20.533329999999999</v>
      </c>
      <c r="K60" s="185">
        <v>1429.03069</v>
      </c>
      <c r="L60" s="185">
        <v>3482.3156899999994</v>
      </c>
      <c r="M60" s="185">
        <v>2043.4875200000001</v>
      </c>
      <c r="N60" s="186">
        <v>3.26667</v>
      </c>
      <c r="O60" s="187">
        <f t="shared" si="103"/>
        <v>1646.9688778780001</v>
      </c>
      <c r="P60" s="188">
        <v>347.11290122199989</v>
      </c>
      <c r="Q60" s="188">
        <v>236.52603956600007</v>
      </c>
      <c r="R60" s="188">
        <v>212.36149725000004</v>
      </c>
      <c r="S60" s="188">
        <v>850.9684398400002</v>
      </c>
      <c r="T60" s="155"/>
      <c r="U60" s="190">
        <v>1713.7604820907263</v>
      </c>
      <c r="V60" s="190">
        <v>41.79552727003405</v>
      </c>
      <c r="W60" s="190">
        <v>165.09352640175314</v>
      </c>
      <c r="X60" s="190">
        <v>3232.07898554339</v>
      </c>
      <c r="Y60" s="190">
        <v>880.78621779346372</v>
      </c>
      <c r="Z60" s="190">
        <v>1902.4389479585477</v>
      </c>
      <c r="AA60" s="191">
        <v>4458.4794809148516</v>
      </c>
      <c r="AB60" s="190">
        <v>5344.6647588121969</v>
      </c>
      <c r="AC60" s="180"/>
      <c r="AD60" s="185">
        <f t="shared" si="75"/>
        <v>1368.4696518433645</v>
      </c>
      <c r="AE60" s="185">
        <f t="shared" si="105"/>
        <v>146.41875145938513</v>
      </c>
      <c r="AF60" s="185">
        <f t="shared" si="106"/>
        <v>328.58382651809291</v>
      </c>
      <c r="AG60" s="185">
        <f t="shared" si="106"/>
        <v>27.116576108352675</v>
      </c>
      <c r="AH60" s="185">
        <f t="shared" si="106"/>
        <v>1.9776863374393054</v>
      </c>
      <c r="AI60" s="185">
        <f t="shared" si="106"/>
        <v>157.41616880743604</v>
      </c>
      <c r="AJ60" s="185">
        <f t="shared" si="106"/>
        <v>482.8953933451271</v>
      </c>
      <c r="AK60" s="185"/>
      <c r="AL60" s="185"/>
      <c r="AM60" s="185"/>
      <c r="AN60" s="185">
        <f t="shared" si="107"/>
        <v>223.90479955488755</v>
      </c>
      <c r="AO60" s="185"/>
      <c r="AP60" s="185"/>
      <c r="AQ60" s="185"/>
      <c r="AR60" s="185"/>
      <c r="AS60" s="185">
        <f t="shared" si="108"/>
        <v>0.15644971264367816</v>
      </c>
      <c r="AT60" s="155"/>
      <c r="AU60" s="155"/>
      <c r="AV60" s="155"/>
      <c r="AW60" s="155"/>
      <c r="AX60" s="155"/>
    </row>
    <row r="61" spans="1:50">
      <c r="A61" s="155"/>
      <c r="B61" s="193" t="s">
        <v>1264</v>
      </c>
      <c r="C61" s="193" t="s">
        <v>1265</v>
      </c>
      <c r="D61" s="194"/>
      <c r="E61" s="183">
        <f t="shared" si="102"/>
        <v>8917.2496600000013</v>
      </c>
      <c r="F61" s="184">
        <v>4458.6248299999997</v>
      </c>
      <c r="G61" s="185">
        <v>0.64693000000000001</v>
      </c>
      <c r="H61" s="185">
        <v>33.513330000000003</v>
      </c>
      <c r="I61" s="185">
        <v>0</v>
      </c>
      <c r="J61" s="185">
        <v>1999.1196299999999</v>
      </c>
      <c r="K61" s="185">
        <v>1</v>
      </c>
      <c r="L61" s="185">
        <v>1859.5942500000001</v>
      </c>
      <c r="M61" s="185">
        <v>564.75068999999996</v>
      </c>
      <c r="N61" s="186">
        <v>0</v>
      </c>
      <c r="O61" s="192">
        <v>0</v>
      </c>
      <c r="P61" s="186">
        <v>0</v>
      </c>
      <c r="Q61" s="186">
        <v>0</v>
      </c>
      <c r="R61" s="186">
        <v>0</v>
      </c>
      <c r="S61" s="186">
        <v>0</v>
      </c>
      <c r="T61" s="155"/>
      <c r="U61" s="190">
        <v>1273.4409478058585</v>
      </c>
      <c r="V61" s="190">
        <v>44.937114717853831</v>
      </c>
      <c r="W61" s="190">
        <v>86.828034219975933</v>
      </c>
      <c r="X61" s="190">
        <v>1699.3226468128519</v>
      </c>
      <c r="Y61" s="190">
        <v>509.15427638456185</v>
      </c>
      <c r="Z61" s="190">
        <v>799.7725486125712</v>
      </c>
      <c r="AA61" s="191">
        <v>2378.7526332231096</v>
      </c>
      <c r="AB61" s="190">
        <v>1782.6709978061035</v>
      </c>
      <c r="AC61" s="180"/>
      <c r="AD61" s="185">
        <f t="shared" si="75"/>
        <v>516.30820190608722</v>
      </c>
      <c r="AE61" s="185">
        <f t="shared" si="105"/>
        <v>9.3131899696855008E-2</v>
      </c>
      <c r="AF61" s="185">
        <f t="shared" si="106"/>
        <v>3.8068286394329851</v>
      </c>
      <c r="AG61" s="185">
        <f t="shared" si="106"/>
        <v>0</v>
      </c>
      <c r="AH61" s="185">
        <f t="shared" si="106"/>
        <v>192.54702374908109</v>
      </c>
      <c r="AI61" s="185">
        <f t="shared" si="106"/>
        <v>0.11015590491442562</v>
      </c>
      <c r="AJ61" s="185">
        <f t="shared" si="106"/>
        <v>257.87136398770519</v>
      </c>
      <c r="AK61" s="185"/>
      <c r="AL61" s="185"/>
      <c r="AM61" s="185"/>
      <c r="AN61" s="185">
        <f t="shared" si="107"/>
        <v>61.879697725256683</v>
      </c>
      <c r="AO61" s="185"/>
      <c r="AP61" s="185"/>
      <c r="AQ61" s="185"/>
      <c r="AR61" s="185"/>
      <c r="AS61" s="185">
        <f t="shared" si="108"/>
        <v>0</v>
      </c>
      <c r="AT61" s="155"/>
      <c r="AU61" s="155"/>
      <c r="AV61" s="155"/>
      <c r="AW61" s="155"/>
      <c r="AX61" s="155"/>
    </row>
    <row r="62" spans="1:50">
      <c r="A62" s="155"/>
      <c r="B62" s="195"/>
      <c r="C62" s="196" t="s">
        <v>158</v>
      </c>
      <c r="D62" s="197"/>
      <c r="E62" s="173">
        <f>F62+O62</f>
        <v>1363191.7512420558</v>
      </c>
      <c r="F62" s="174">
        <f>F3+F10+F15+F29+F37+F44+F53</f>
        <v>1224738.8028699998</v>
      </c>
      <c r="G62" s="175">
        <f t="shared" ref="G62:S62" si="109">G3+G10+G15+G29+G37+G44+G53</f>
        <v>127808.20155999999</v>
      </c>
      <c r="H62" s="175">
        <f t="shared" si="109"/>
        <v>319481.41939000005</v>
      </c>
      <c r="I62" s="175">
        <f t="shared" si="109"/>
        <v>21541.478979999996</v>
      </c>
      <c r="J62" s="175">
        <f t="shared" si="109"/>
        <v>17846.846600000001</v>
      </c>
      <c r="K62" s="175">
        <f t="shared" si="109"/>
        <v>156366.85455000002</v>
      </c>
      <c r="L62" s="175">
        <f t="shared" si="109"/>
        <v>379880.87935</v>
      </c>
      <c r="M62" s="175">
        <f t="shared" si="109"/>
        <v>201332.44532999999</v>
      </c>
      <c r="N62" s="176">
        <f t="shared" si="109"/>
        <v>480.67710999999997</v>
      </c>
      <c r="O62" s="177">
        <f t="shared" si="109"/>
        <v>138452.94837205601</v>
      </c>
      <c r="P62" s="178">
        <f t="shared" si="109"/>
        <v>34366.766357781999</v>
      </c>
      <c r="Q62" s="178">
        <f t="shared" si="109"/>
        <v>16254.078005354999</v>
      </c>
      <c r="R62" s="178">
        <f t="shared" si="109"/>
        <v>15298.521982793</v>
      </c>
      <c r="S62" s="178">
        <f t="shared" si="109"/>
        <v>72533.582026126009</v>
      </c>
      <c r="T62" s="155"/>
      <c r="U62" s="175">
        <f t="shared" ref="U62:AB62" si="110">U3+U10+U15+U29+U37+U44+U53</f>
        <v>176829.14226712947</v>
      </c>
      <c r="V62" s="175">
        <f t="shared" si="110"/>
        <v>9505.8955107405236</v>
      </c>
      <c r="W62" s="175">
        <f t="shared" si="110"/>
        <v>21350.94822541887</v>
      </c>
      <c r="X62" s="175">
        <f t="shared" si="110"/>
        <v>335515.31562378956</v>
      </c>
      <c r="Y62" s="175">
        <f t="shared" si="110"/>
        <v>135556.95968887914</v>
      </c>
      <c r="Z62" s="175">
        <f t="shared" si="110"/>
        <v>227208.52594487523</v>
      </c>
      <c r="AA62" s="174">
        <f t="shared" si="110"/>
        <v>544420.43567653873</v>
      </c>
      <c r="AB62" s="174">
        <f t="shared" si="110"/>
        <v>529818.98929144279</v>
      </c>
      <c r="AC62" s="155"/>
      <c r="AD62" s="175">
        <v>138660.27799999999</v>
      </c>
      <c r="AE62" s="175">
        <v>18065.444299999999</v>
      </c>
      <c r="AF62" s="175">
        <v>32591.30774</v>
      </c>
      <c r="AG62" s="175">
        <v>2695.8456500000002</v>
      </c>
      <c r="AH62" s="175">
        <v>1615.8217199999999</v>
      </c>
      <c r="AI62" s="175">
        <v>16825.480390000001</v>
      </c>
      <c r="AJ62" s="175">
        <v>46514.724319999994</v>
      </c>
      <c r="AK62" s="175">
        <v>2779.7489700000001</v>
      </c>
      <c r="AL62" s="175">
        <v>34543.833489999997</v>
      </c>
      <c r="AM62" s="175">
        <v>9191.1418599999997</v>
      </c>
      <c r="AN62" s="175">
        <v>20289.354970000004</v>
      </c>
      <c r="AO62" s="175">
        <v>11182.64875</v>
      </c>
      <c r="AP62" s="175">
        <v>5953.3639999999996</v>
      </c>
      <c r="AQ62" s="175">
        <v>1126.2619099999999</v>
      </c>
      <c r="AR62" s="175">
        <v>2027.0803100000001</v>
      </c>
      <c r="AS62" s="175">
        <v>62.298909999999999</v>
      </c>
      <c r="AT62" s="155"/>
      <c r="AU62" s="155"/>
      <c r="AV62" s="155"/>
      <c r="AW62" s="155"/>
      <c r="AX62" s="155"/>
    </row>
    <row r="63" spans="1:50">
      <c r="A63" s="155"/>
      <c r="B63" s="155"/>
      <c r="C63" s="155"/>
      <c r="D63" s="155"/>
      <c r="E63" s="155"/>
      <c r="F63" s="198"/>
      <c r="G63" s="198"/>
      <c r="H63" s="198"/>
      <c r="I63" s="198"/>
      <c r="J63" s="198"/>
      <c r="K63" s="198"/>
      <c r="L63" s="198"/>
      <c r="M63" s="198"/>
      <c r="N63" s="199"/>
      <c r="O63" s="200"/>
      <c r="P63" s="200"/>
      <c r="Q63" s="200"/>
      <c r="R63" s="200"/>
      <c r="S63" s="200"/>
      <c r="T63" s="155"/>
      <c r="U63" s="155"/>
      <c r="V63" s="155"/>
      <c r="W63" s="155"/>
      <c r="X63" s="155"/>
      <c r="Y63" s="155"/>
      <c r="Z63" s="155"/>
      <c r="AA63" s="155"/>
      <c r="AB63" s="155"/>
      <c r="AC63" s="155"/>
      <c r="AD63" s="155"/>
      <c r="AE63" s="155"/>
      <c r="AF63" s="155"/>
      <c r="AG63" s="155"/>
      <c r="AH63" s="155"/>
      <c r="AI63" s="155"/>
      <c r="AJ63" s="155"/>
      <c r="AK63" s="155"/>
      <c r="AL63" s="155"/>
      <c r="AM63" s="155"/>
      <c r="AN63" s="155"/>
      <c r="AO63" s="155"/>
      <c r="AP63" s="155"/>
      <c r="AQ63" s="155"/>
      <c r="AR63" s="155"/>
      <c r="AS63" s="155"/>
      <c r="AT63" s="155"/>
      <c r="AU63" s="155"/>
      <c r="AV63" s="155"/>
      <c r="AW63" s="155"/>
      <c r="AX63" s="155"/>
    </row>
    <row r="64" spans="1:50">
      <c r="A64" s="155"/>
      <c r="B64" s="155"/>
      <c r="C64" s="155"/>
      <c r="D64" s="155"/>
      <c r="E64" s="155"/>
      <c r="F64" s="198"/>
      <c r="G64" s="198"/>
      <c r="H64" s="198"/>
      <c r="I64" s="198"/>
      <c r="J64" s="198"/>
      <c r="K64" s="198"/>
      <c r="L64" s="198"/>
      <c r="M64" s="198"/>
      <c r="N64" s="199"/>
      <c r="O64" s="200"/>
      <c r="P64" s="200"/>
      <c r="Q64" s="200"/>
      <c r="R64" s="200"/>
      <c r="S64" s="200"/>
      <c r="T64" s="155"/>
      <c r="U64" s="155"/>
      <c r="V64" s="155"/>
      <c r="W64" s="155"/>
      <c r="X64" s="155"/>
      <c r="Y64" s="155"/>
      <c r="Z64" s="155"/>
      <c r="AA64" s="155"/>
      <c r="AB64" s="155"/>
      <c r="AC64" s="155"/>
      <c r="AD64" s="155"/>
      <c r="AE64" s="155"/>
      <c r="AF64" s="155"/>
      <c r="AG64" s="155"/>
      <c r="AH64" s="155"/>
      <c r="AI64" s="155"/>
      <c r="AJ64" s="155"/>
      <c r="AK64" s="155"/>
      <c r="AL64" s="155"/>
      <c r="AM64" s="155"/>
      <c r="AN64" s="155"/>
      <c r="AO64" s="155"/>
      <c r="AP64" s="155"/>
      <c r="AQ64" s="155"/>
      <c r="AR64" s="155"/>
      <c r="AS64" s="155"/>
      <c r="AT64" s="155"/>
      <c r="AU64" s="155"/>
      <c r="AV64" s="155"/>
      <c r="AW64" s="155"/>
      <c r="AX64" s="155"/>
    </row>
    <row r="65" spans="1:50">
      <c r="A65" s="155"/>
      <c r="B65" s="155"/>
      <c r="C65" s="155"/>
      <c r="D65" s="155"/>
      <c r="E65" s="155"/>
      <c r="F65" s="198"/>
      <c r="G65" s="198"/>
      <c r="H65" s="198"/>
      <c r="I65" s="198"/>
      <c r="J65" s="198"/>
      <c r="K65" s="198"/>
      <c r="L65" s="198"/>
      <c r="M65" s="198"/>
      <c r="N65" s="199"/>
      <c r="O65" s="200"/>
      <c r="P65" s="200"/>
      <c r="Q65" s="200"/>
      <c r="R65" s="200"/>
      <c r="S65" s="200"/>
      <c r="T65" s="155"/>
      <c r="U65" s="155"/>
      <c r="V65" s="155"/>
      <c r="W65" s="155"/>
      <c r="X65" s="155"/>
      <c r="Y65" s="155"/>
      <c r="Z65" s="155"/>
      <c r="AA65" s="155"/>
      <c r="AB65" s="155"/>
      <c r="AC65" s="155"/>
      <c r="AD65" s="155"/>
      <c r="AE65" s="155"/>
      <c r="AF65" s="155"/>
      <c r="AG65" s="155"/>
      <c r="AH65" s="155"/>
      <c r="AI65" s="155"/>
      <c r="AJ65" s="155"/>
      <c r="AK65" s="155"/>
      <c r="AL65" s="155"/>
      <c r="AM65" s="155"/>
      <c r="AN65" s="155"/>
      <c r="AO65" s="155"/>
      <c r="AP65" s="155"/>
      <c r="AQ65" s="155"/>
      <c r="AR65" s="155"/>
      <c r="AS65" s="155"/>
      <c r="AT65" s="155"/>
      <c r="AU65" s="155"/>
      <c r="AV65" s="155"/>
      <c r="AW65" s="155"/>
      <c r="AX65" s="155"/>
    </row>
    <row r="66" spans="1:50">
      <c r="A66" s="155"/>
      <c r="B66" s="155"/>
      <c r="C66" s="155"/>
      <c r="D66" s="155"/>
      <c r="E66" s="155"/>
      <c r="F66" s="198"/>
      <c r="G66" s="198"/>
      <c r="H66" s="198"/>
      <c r="I66" s="198"/>
      <c r="J66" s="198"/>
      <c r="K66" s="198"/>
      <c r="L66" s="198"/>
      <c r="M66" s="198"/>
      <c r="N66" s="199"/>
      <c r="O66" s="200"/>
      <c r="P66" s="200"/>
      <c r="Q66" s="200"/>
      <c r="R66" s="200"/>
      <c r="S66" s="200"/>
      <c r="T66" s="155"/>
      <c r="U66" s="155"/>
      <c r="V66" s="155"/>
      <c r="W66" s="155"/>
      <c r="X66" s="155"/>
      <c r="Y66" s="155"/>
      <c r="Z66" s="155"/>
      <c r="AA66" s="155"/>
      <c r="AB66" s="155"/>
      <c r="AC66" s="155"/>
      <c r="AD66" s="155"/>
      <c r="AE66" s="155"/>
      <c r="AF66" s="155"/>
      <c r="AG66" s="155"/>
      <c r="AH66" s="155"/>
      <c r="AI66" s="155"/>
      <c r="AJ66" s="155"/>
      <c r="AK66" s="155"/>
      <c r="AL66" s="155"/>
      <c r="AM66" s="155"/>
      <c r="AN66" s="155"/>
      <c r="AO66" s="155"/>
      <c r="AP66" s="155"/>
      <c r="AQ66" s="155"/>
      <c r="AR66" s="155"/>
      <c r="AS66" s="155"/>
      <c r="AT66" s="155"/>
      <c r="AU66" s="155"/>
      <c r="AV66" s="155"/>
      <c r="AW66" s="155"/>
      <c r="AX66" s="155"/>
    </row>
    <row r="67" spans="1:50">
      <c r="A67" s="155"/>
      <c r="B67" s="155"/>
      <c r="C67" s="155"/>
      <c r="D67" s="155"/>
      <c r="E67" s="155"/>
      <c r="F67" s="198"/>
      <c r="G67" s="198"/>
      <c r="H67" s="198"/>
      <c r="I67" s="198"/>
      <c r="J67" s="198"/>
      <c r="K67" s="198"/>
      <c r="L67" s="198"/>
      <c r="M67" s="198"/>
      <c r="N67" s="199"/>
      <c r="O67" s="200"/>
      <c r="P67" s="200"/>
      <c r="Q67" s="200"/>
      <c r="R67" s="200"/>
      <c r="S67" s="200"/>
      <c r="T67" s="155"/>
      <c r="U67" s="155"/>
      <c r="V67" s="155"/>
      <c r="W67" s="155"/>
      <c r="X67" s="155"/>
      <c r="Y67" s="155"/>
      <c r="Z67" s="155"/>
      <c r="AA67" s="155"/>
      <c r="AB67" s="155"/>
      <c r="AC67" s="155"/>
      <c r="AD67" s="155"/>
      <c r="AE67" s="155"/>
      <c r="AF67" s="155"/>
      <c r="AG67" s="155"/>
      <c r="AH67" s="155"/>
      <c r="AI67" s="155"/>
      <c r="AJ67" s="155"/>
      <c r="AK67" s="155"/>
      <c r="AL67" s="155"/>
      <c r="AM67" s="155"/>
      <c r="AN67" s="155"/>
      <c r="AO67" s="155"/>
      <c r="AP67" s="155"/>
      <c r="AQ67" s="155"/>
      <c r="AR67" s="155"/>
      <c r="AS67" s="155"/>
      <c r="AT67" s="155"/>
      <c r="AU67" s="155"/>
      <c r="AV67" s="155"/>
      <c r="AW67" s="155"/>
      <c r="AX67" s="155"/>
    </row>
    <row r="68" spans="1:50">
      <c r="A68" s="155"/>
      <c r="B68" s="155"/>
      <c r="C68" s="155"/>
      <c r="D68" s="155"/>
      <c r="E68" s="155"/>
      <c r="F68" s="198"/>
      <c r="G68" s="198"/>
      <c r="H68" s="198"/>
      <c r="I68" s="198"/>
      <c r="J68" s="198"/>
      <c r="K68" s="198"/>
      <c r="L68" s="198"/>
      <c r="M68" s="198"/>
      <c r="N68" s="199"/>
      <c r="O68" s="200"/>
      <c r="P68" s="200"/>
      <c r="Q68" s="200"/>
      <c r="R68" s="200"/>
      <c r="S68" s="200"/>
      <c r="T68" s="155"/>
      <c r="U68" s="155"/>
      <c r="V68" s="155"/>
      <c r="W68" s="155"/>
      <c r="X68" s="155"/>
      <c r="Y68" s="155"/>
      <c r="Z68" s="155"/>
      <c r="AA68" s="155"/>
      <c r="AB68" s="155"/>
      <c r="AC68" s="155"/>
      <c r="AD68" s="155"/>
      <c r="AE68" s="155"/>
      <c r="AF68" s="155"/>
      <c r="AG68" s="155"/>
      <c r="AH68" s="155"/>
      <c r="AI68" s="155"/>
      <c r="AJ68" s="155"/>
      <c r="AK68" s="155"/>
      <c r="AL68" s="155"/>
      <c r="AM68" s="155"/>
      <c r="AN68" s="155"/>
      <c r="AO68" s="155"/>
      <c r="AP68" s="155"/>
      <c r="AQ68" s="155"/>
      <c r="AR68" s="155"/>
      <c r="AS68" s="155"/>
      <c r="AT68" s="155"/>
      <c r="AU68" s="155"/>
      <c r="AV68" s="155"/>
      <c r="AW68" s="155"/>
      <c r="AX68" s="155"/>
    </row>
    <row r="69" spans="1:50">
      <c r="A69" s="155"/>
      <c r="B69" s="155"/>
      <c r="C69" s="155"/>
      <c r="D69" s="155"/>
      <c r="E69" s="155"/>
      <c r="F69" s="198"/>
      <c r="G69" s="198"/>
      <c r="H69" s="198"/>
      <c r="I69" s="198"/>
      <c r="J69" s="198"/>
      <c r="K69" s="198"/>
      <c r="L69" s="198"/>
      <c r="M69" s="198"/>
      <c r="N69" s="199"/>
      <c r="O69" s="200"/>
      <c r="P69" s="200"/>
      <c r="Q69" s="200"/>
      <c r="R69" s="200"/>
      <c r="S69" s="200"/>
      <c r="T69" s="155"/>
      <c r="U69" s="155"/>
      <c r="V69" s="155"/>
      <c r="W69" s="155"/>
      <c r="X69" s="155"/>
      <c r="Y69" s="155"/>
      <c r="Z69" s="155"/>
      <c r="AA69" s="155"/>
      <c r="AB69" s="155"/>
      <c r="AC69" s="155"/>
      <c r="AD69" s="155"/>
      <c r="AE69" s="155"/>
      <c r="AF69" s="155"/>
      <c r="AG69" s="155"/>
      <c r="AH69" s="155"/>
      <c r="AI69" s="155"/>
      <c r="AJ69" s="155"/>
      <c r="AK69" s="155"/>
      <c r="AL69" s="155"/>
      <c r="AM69" s="155"/>
      <c r="AN69" s="155"/>
      <c r="AO69" s="155"/>
      <c r="AP69" s="155"/>
      <c r="AQ69" s="155"/>
      <c r="AR69" s="155"/>
      <c r="AS69" s="155"/>
      <c r="AT69" s="155"/>
      <c r="AU69" s="155"/>
      <c r="AV69" s="155"/>
      <c r="AW69" s="155"/>
      <c r="AX69" s="155"/>
    </row>
    <row r="70" spans="1:50">
      <c r="A70" s="155"/>
      <c r="B70" s="155"/>
      <c r="C70" s="155"/>
      <c r="D70" s="155"/>
      <c r="E70" s="155"/>
      <c r="F70" s="198"/>
      <c r="G70" s="198"/>
      <c r="H70" s="198"/>
      <c r="I70" s="198"/>
      <c r="J70" s="198"/>
      <c r="K70" s="198"/>
      <c r="L70" s="198"/>
      <c r="M70" s="198"/>
      <c r="N70" s="199"/>
      <c r="O70" s="200"/>
      <c r="P70" s="200"/>
      <c r="Q70" s="200"/>
      <c r="R70" s="200"/>
      <c r="S70" s="200"/>
      <c r="T70" s="155"/>
      <c r="U70" s="155"/>
      <c r="V70" s="155"/>
      <c r="W70" s="155"/>
      <c r="X70" s="155"/>
      <c r="Y70" s="155"/>
      <c r="Z70" s="155"/>
      <c r="AA70" s="155"/>
      <c r="AB70" s="155"/>
      <c r="AC70" s="155"/>
      <c r="AD70" s="155"/>
      <c r="AE70" s="155"/>
      <c r="AF70" s="155"/>
      <c r="AG70" s="155"/>
      <c r="AH70" s="155"/>
      <c r="AI70" s="155"/>
      <c r="AJ70" s="155"/>
      <c r="AK70" s="155"/>
      <c r="AL70" s="155"/>
      <c r="AM70" s="155"/>
      <c r="AN70" s="155"/>
      <c r="AO70" s="155"/>
      <c r="AP70" s="155"/>
      <c r="AQ70" s="155"/>
      <c r="AR70" s="155"/>
      <c r="AS70" s="155"/>
      <c r="AT70" s="155"/>
      <c r="AU70" s="155"/>
      <c r="AV70" s="155"/>
      <c r="AW70" s="155"/>
      <c r="AX70" s="155"/>
    </row>
    <row r="71" spans="1:50">
      <c r="A71" s="155"/>
      <c r="B71" s="155"/>
      <c r="C71" s="155"/>
      <c r="D71" s="155"/>
      <c r="E71" s="155"/>
      <c r="F71" s="198"/>
      <c r="G71" s="198"/>
      <c r="H71" s="198"/>
      <c r="I71" s="198"/>
      <c r="J71" s="198"/>
      <c r="K71" s="198"/>
      <c r="L71" s="198"/>
      <c r="M71" s="198"/>
      <c r="N71" s="199"/>
      <c r="O71" s="200"/>
      <c r="P71" s="200"/>
      <c r="Q71" s="200"/>
      <c r="R71" s="200"/>
      <c r="S71" s="200"/>
      <c r="T71" s="155"/>
      <c r="U71" s="155"/>
      <c r="V71" s="155"/>
      <c r="W71" s="155"/>
      <c r="X71" s="155"/>
      <c r="Y71" s="155"/>
      <c r="Z71" s="155"/>
      <c r="AA71" s="155"/>
      <c r="AB71" s="155"/>
      <c r="AC71" s="155"/>
      <c r="AD71" s="155"/>
      <c r="AE71" s="155"/>
      <c r="AF71" s="155"/>
      <c r="AG71" s="155"/>
      <c r="AH71" s="155"/>
      <c r="AI71" s="155"/>
      <c r="AJ71" s="155"/>
      <c r="AK71" s="155"/>
      <c r="AL71" s="155"/>
      <c r="AM71" s="155"/>
      <c r="AN71" s="155"/>
      <c r="AO71" s="155"/>
      <c r="AP71" s="155"/>
      <c r="AQ71" s="155"/>
      <c r="AR71" s="155"/>
      <c r="AS71" s="155"/>
      <c r="AT71" s="155"/>
      <c r="AU71" s="155"/>
      <c r="AV71" s="155"/>
      <c r="AW71" s="155"/>
      <c r="AX71" s="155"/>
    </row>
    <row r="72" spans="1:50">
      <c r="A72" s="155"/>
      <c r="B72" s="155"/>
      <c r="C72" s="155"/>
      <c r="D72" s="155"/>
      <c r="E72" s="155"/>
      <c r="F72" s="198"/>
      <c r="G72" s="198"/>
      <c r="H72" s="198"/>
      <c r="I72" s="198"/>
      <c r="J72" s="198"/>
      <c r="K72" s="198"/>
      <c r="L72" s="198"/>
      <c r="M72" s="198"/>
      <c r="N72" s="199"/>
      <c r="O72" s="200"/>
      <c r="P72" s="200"/>
      <c r="Q72" s="200"/>
      <c r="R72" s="200"/>
      <c r="S72" s="200"/>
      <c r="T72" s="155"/>
      <c r="U72" s="155"/>
      <c r="V72" s="155"/>
      <c r="W72" s="155"/>
      <c r="X72" s="155"/>
      <c r="Y72" s="155"/>
      <c r="Z72" s="155"/>
      <c r="AA72" s="155"/>
      <c r="AB72" s="155"/>
      <c r="AC72" s="155"/>
      <c r="AD72" s="155"/>
      <c r="AE72" s="155"/>
      <c r="AF72" s="155"/>
      <c r="AG72" s="155"/>
      <c r="AH72" s="155"/>
      <c r="AI72" s="155"/>
      <c r="AJ72" s="155"/>
      <c r="AK72" s="155"/>
      <c r="AL72" s="155"/>
      <c r="AM72" s="155"/>
      <c r="AN72" s="155"/>
      <c r="AO72" s="155"/>
      <c r="AP72" s="155"/>
      <c r="AQ72" s="155"/>
      <c r="AR72" s="155"/>
      <c r="AS72" s="155"/>
      <c r="AT72" s="155"/>
      <c r="AU72" s="155"/>
      <c r="AV72" s="155"/>
      <c r="AW72" s="155"/>
      <c r="AX72" s="155"/>
    </row>
    <row r="73" spans="1:50">
      <c r="A73" s="155"/>
      <c r="B73" s="155"/>
      <c r="C73" s="155"/>
      <c r="D73" s="155"/>
      <c r="E73" s="155"/>
      <c r="F73" s="198"/>
      <c r="G73" s="198"/>
      <c r="H73" s="198"/>
      <c r="I73" s="198"/>
      <c r="J73" s="198"/>
      <c r="K73" s="198"/>
      <c r="L73" s="198"/>
      <c r="M73" s="198"/>
      <c r="N73" s="199"/>
      <c r="O73" s="200"/>
      <c r="P73" s="200"/>
      <c r="Q73" s="200"/>
      <c r="R73" s="200"/>
      <c r="S73" s="200"/>
      <c r="T73" s="155"/>
      <c r="U73" s="155"/>
      <c r="V73" s="155"/>
      <c r="W73" s="155"/>
      <c r="X73" s="155"/>
      <c r="Y73" s="155"/>
      <c r="Z73" s="155"/>
      <c r="AA73" s="155"/>
      <c r="AB73" s="155"/>
      <c r="AC73" s="155"/>
      <c r="AD73" s="155"/>
      <c r="AE73" s="155"/>
      <c r="AF73" s="155"/>
      <c r="AG73" s="155"/>
      <c r="AH73" s="155"/>
      <c r="AI73" s="155"/>
      <c r="AJ73" s="155"/>
      <c r="AK73" s="155"/>
      <c r="AL73" s="155"/>
      <c r="AM73" s="155"/>
      <c r="AN73" s="155"/>
      <c r="AO73" s="155"/>
      <c r="AP73" s="155"/>
      <c r="AQ73" s="155"/>
      <c r="AR73" s="155"/>
      <c r="AS73" s="155"/>
      <c r="AT73" s="155"/>
      <c r="AU73" s="155"/>
      <c r="AV73" s="155"/>
      <c r="AW73" s="155"/>
      <c r="AX73" s="155"/>
    </row>
    <row r="74" spans="1:50">
      <c r="A74" s="155"/>
      <c r="B74" s="155"/>
      <c r="C74" s="155"/>
      <c r="D74" s="155"/>
      <c r="E74" s="155"/>
      <c r="F74" s="198"/>
      <c r="G74" s="198"/>
      <c r="H74" s="198"/>
      <c r="I74" s="198"/>
      <c r="J74" s="198"/>
      <c r="K74" s="198"/>
      <c r="L74" s="198"/>
      <c r="M74" s="198"/>
      <c r="N74" s="199"/>
      <c r="O74" s="200"/>
      <c r="P74" s="200"/>
      <c r="Q74" s="200"/>
      <c r="R74" s="200"/>
      <c r="S74" s="200"/>
      <c r="T74" s="155"/>
      <c r="U74" s="155"/>
      <c r="V74" s="155"/>
      <c r="W74" s="155"/>
      <c r="X74" s="155"/>
      <c r="Y74" s="155"/>
      <c r="Z74" s="155"/>
      <c r="AA74" s="155"/>
      <c r="AB74" s="155"/>
      <c r="AC74" s="155"/>
      <c r="AD74" s="155"/>
      <c r="AE74" s="155"/>
      <c r="AF74" s="155"/>
      <c r="AG74" s="155"/>
      <c r="AH74" s="155"/>
      <c r="AI74" s="155"/>
      <c r="AJ74" s="155"/>
      <c r="AK74" s="155"/>
      <c r="AL74" s="155"/>
      <c r="AM74" s="155"/>
      <c r="AN74" s="155"/>
      <c r="AO74" s="155"/>
      <c r="AP74" s="155"/>
      <c r="AQ74" s="155"/>
      <c r="AR74" s="155"/>
      <c r="AS74" s="155"/>
      <c r="AT74" s="155"/>
      <c r="AU74" s="155"/>
      <c r="AV74" s="155"/>
      <c r="AW74" s="155"/>
      <c r="AX74" s="155"/>
    </row>
    <row r="75" spans="1:50">
      <c r="A75" s="155"/>
      <c r="B75" s="155"/>
      <c r="C75" s="155"/>
      <c r="D75" s="155"/>
      <c r="E75" s="155"/>
      <c r="F75" s="198"/>
      <c r="G75" s="198"/>
      <c r="H75" s="198"/>
      <c r="I75" s="198"/>
      <c r="J75" s="198"/>
      <c r="K75" s="198"/>
      <c r="L75" s="198"/>
      <c r="M75" s="198"/>
      <c r="N75" s="199"/>
      <c r="O75" s="200"/>
      <c r="P75" s="200"/>
      <c r="Q75" s="200"/>
      <c r="R75" s="200"/>
      <c r="S75" s="200"/>
      <c r="T75" s="155"/>
      <c r="U75" s="155"/>
      <c r="V75" s="155"/>
      <c r="W75" s="155"/>
      <c r="X75" s="155"/>
      <c r="Y75" s="155"/>
      <c r="Z75" s="155"/>
      <c r="AA75" s="155"/>
      <c r="AB75" s="155"/>
      <c r="AC75" s="155"/>
      <c r="AD75" s="155"/>
      <c r="AE75" s="155"/>
      <c r="AF75" s="155"/>
      <c r="AG75" s="155"/>
      <c r="AH75" s="155"/>
      <c r="AI75" s="155"/>
      <c r="AJ75" s="155"/>
      <c r="AK75" s="155"/>
      <c r="AL75" s="155"/>
      <c r="AM75" s="155"/>
      <c r="AN75" s="155"/>
      <c r="AO75" s="155"/>
      <c r="AP75" s="155"/>
      <c r="AQ75" s="155"/>
      <c r="AR75" s="155"/>
      <c r="AS75" s="155"/>
      <c r="AT75" s="155"/>
      <c r="AU75" s="155"/>
      <c r="AV75" s="155"/>
      <c r="AW75" s="155"/>
      <c r="AX75" s="155"/>
    </row>
    <row r="76" spans="1:50">
      <c r="A76" s="155"/>
      <c r="B76" s="155"/>
      <c r="C76" s="155"/>
      <c r="D76" s="155"/>
      <c r="E76" s="155"/>
      <c r="F76" s="198"/>
      <c r="G76" s="198"/>
      <c r="H76" s="198"/>
      <c r="I76" s="198"/>
      <c r="J76" s="198"/>
      <c r="K76" s="198"/>
      <c r="L76" s="198"/>
      <c r="M76" s="198"/>
      <c r="N76" s="199"/>
      <c r="O76" s="200"/>
      <c r="P76" s="200"/>
      <c r="Q76" s="200"/>
      <c r="R76" s="200"/>
      <c r="S76" s="200"/>
      <c r="T76" s="155"/>
      <c r="U76" s="155"/>
      <c r="V76" s="155"/>
      <c r="W76" s="155"/>
      <c r="X76" s="155"/>
      <c r="Y76" s="155"/>
      <c r="Z76" s="155"/>
      <c r="AA76" s="155"/>
      <c r="AB76" s="155"/>
      <c r="AC76" s="155"/>
      <c r="AD76" s="155"/>
      <c r="AE76" s="155"/>
      <c r="AF76" s="155"/>
      <c r="AG76" s="155"/>
      <c r="AH76" s="155"/>
      <c r="AI76" s="155"/>
      <c r="AJ76" s="155"/>
      <c r="AK76" s="155"/>
      <c r="AL76" s="155"/>
      <c r="AM76" s="155"/>
      <c r="AN76" s="155"/>
      <c r="AO76" s="155"/>
      <c r="AP76" s="155"/>
      <c r="AQ76" s="155"/>
      <c r="AR76" s="155"/>
      <c r="AS76" s="155"/>
      <c r="AT76" s="155"/>
      <c r="AU76" s="155"/>
      <c r="AV76" s="155"/>
      <c r="AW76" s="155"/>
      <c r="AX76" s="155"/>
    </row>
    <row r="77" spans="1:50">
      <c r="A77" s="155"/>
      <c r="B77" s="155"/>
      <c r="C77" s="155"/>
      <c r="D77" s="155"/>
      <c r="E77" s="155"/>
      <c r="F77" s="198"/>
      <c r="G77" s="198"/>
      <c r="H77" s="198"/>
      <c r="I77" s="198"/>
      <c r="J77" s="198"/>
      <c r="K77" s="198"/>
      <c r="L77" s="198"/>
      <c r="M77" s="198"/>
      <c r="N77" s="199"/>
      <c r="O77" s="200"/>
      <c r="P77" s="200"/>
      <c r="Q77" s="200"/>
      <c r="R77" s="200"/>
      <c r="S77" s="200"/>
      <c r="T77" s="155"/>
      <c r="U77" s="155"/>
      <c r="V77" s="155"/>
      <c r="W77" s="155"/>
      <c r="X77" s="155"/>
      <c r="Y77" s="155"/>
      <c r="Z77" s="155"/>
      <c r="AA77" s="155"/>
      <c r="AB77" s="155"/>
      <c r="AC77" s="155"/>
      <c r="AD77" s="155"/>
      <c r="AE77" s="155"/>
      <c r="AF77" s="155"/>
      <c r="AG77" s="155"/>
      <c r="AH77" s="155"/>
      <c r="AI77" s="155"/>
      <c r="AJ77" s="155"/>
      <c r="AK77" s="155"/>
      <c r="AL77" s="155"/>
      <c r="AM77" s="155"/>
      <c r="AN77" s="155"/>
      <c r="AO77" s="155"/>
      <c r="AP77" s="155"/>
      <c r="AQ77" s="155"/>
      <c r="AR77" s="155"/>
      <c r="AS77" s="155"/>
      <c r="AT77" s="155"/>
      <c r="AU77" s="155"/>
      <c r="AV77" s="155"/>
      <c r="AW77" s="155"/>
      <c r="AX77" s="155"/>
    </row>
    <row r="78" spans="1:50">
      <c r="A78" s="155"/>
      <c r="B78" s="155"/>
      <c r="C78" s="155"/>
      <c r="D78" s="155"/>
      <c r="E78" s="155"/>
      <c r="F78" s="198"/>
      <c r="G78" s="198"/>
      <c r="H78" s="198"/>
      <c r="I78" s="198"/>
      <c r="J78" s="198"/>
      <c r="K78" s="198"/>
      <c r="L78" s="198"/>
      <c r="M78" s="198"/>
      <c r="N78" s="199"/>
      <c r="O78" s="200"/>
      <c r="P78" s="200"/>
      <c r="Q78" s="200"/>
      <c r="R78" s="200"/>
      <c r="S78" s="200"/>
      <c r="T78" s="155"/>
      <c r="U78" s="155"/>
      <c r="V78" s="155"/>
      <c r="W78" s="155"/>
      <c r="X78" s="155"/>
      <c r="Y78" s="155"/>
      <c r="Z78" s="155"/>
      <c r="AA78" s="155"/>
      <c r="AB78" s="155"/>
      <c r="AC78" s="155"/>
      <c r="AD78" s="155"/>
      <c r="AE78" s="155"/>
      <c r="AF78" s="155"/>
      <c r="AG78" s="155"/>
      <c r="AH78" s="155"/>
      <c r="AI78" s="155"/>
      <c r="AJ78" s="155"/>
      <c r="AK78" s="155"/>
      <c r="AL78" s="155"/>
      <c r="AM78" s="155"/>
      <c r="AN78" s="155"/>
      <c r="AO78" s="155"/>
      <c r="AP78" s="155"/>
      <c r="AQ78" s="155"/>
      <c r="AR78" s="155"/>
      <c r="AS78" s="155"/>
      <c r="AT78" s="155"/>
      <c r="AU78" s="155"/>
      <c r="AV78" s="155"/>
      <c r="AW78" s="155"/>
      <c r="AX78" s="155"/>
    </row>
    <row r="79" spans="1:50">
      <c r="A79" s="155"/>
      <c r="B79" s="155"/>
      <c r="C79" s="155"/>
      <c r="D79" s="155"/>
      <c r="E79" s="155"/>
      <c r="F79" s="198"/>
      <c r="G79" s="198"/>
      <c r="H79" s="198"/>
      <c r="I79" s="198"/>
      <c r="J79" s="198"/>
      <c r="K79" s="198"/>
      <c r="L79" s="198"/>
      <c r="M79" s="198"/>
      <c r="N79" s="199"/>
      <c r="O79" s="200"/>
      <c r="P79" s="200"/>
      <c r="Q79" s="200"/>
      <c r="R79" s="200"/>
      <c r="S79" s="200"/>
      <c r="T79" s="155"/>
      <c r="U79" s="155"/>
      <c r="V79" s="155"/>
      <c r="W79" s="155"/>
      <c r="X79" s="155"/>
      <c r="Y79" s="155"/>
      <c r="Z79" s="155"/>
      <c r="AA79" s="155"/>
      <c r="AB79" s="155"/>
      <c r="AC79" s="155"/>
      <c r="AD79" s="155"/>
      <c r="AE79" s="155"/>
      <c r="AF79" s="155"/>
      <c r="AG79" s="155"/>
      <c r="AH79" s="155"/>
      <c r="AI79" s="155"/>
      <c r="AJ79" s="155"/>
      <c r="AK79" s="155"/>
      <c r="AL79" s="155"/>
      <c r="AM79" s="155"/>
      <c r="AN79" s="155"/>
      <c r="AO79" s="155"/>
      <c r="AP79" s="155"/>
      <c r="AQ79" s="155"/>
      <c r="AR79" s="155"/>
      <c r="AS79" s="155"/>
      <c r="AT79" s="155"/>
      <c r="AU79" s="155"/>
      <c r="AV79" s="155"/>
      <c r="AW79" s="155"/>
      <c r="AX79" s="155"/>
    </row>
    <row r="80" spans="1:50">
      <c r="A80" s="155"/>
      <c r="B80" s="155"/>
      <c r="C80" s="155"/>
      <c r="D80" s="155"/>
      <c r="E80" s="155"/>
      <c r="F80" s="198"/>
      <c r="G80" s="198"/>
      <c r="H80" s="198"/>
      <c r="I80" s="198"/>
      <c r="J80" s="198"/>
      <c r="K80" s="198"/>
      <c r="L80" s="198"/>
      <c r="M80" s="198"/>
      <c r="N80" s="199"/>
      <c r="O80" s="200"/>
      <c r="P80" s="200"/>
      <c r="Q80" s="200"/>
      <c r="R80" s="200"/>
      <c r="S80" s="200"/>
      <c r="T80" s="155"/>
      <c r="U80" s="155"/>
      <c r="V80" s="155"/>
      <c r="W80" s="155"/>
      <c r="X80" s="155"/>
      <c r="Y80" s="155"/>
      <c r="Z80" s="155"/>
      <c r="AA80" s="155"/>
      <c r="AB80" s="155"/>
      <c r="AC80" s="155"/>
      <c r="AD80" s="155"/>
      <c r="AE80" s="155"/>
      <c r="AF80" s="155"/>
      <c r="AG80" s="155"/>
      <c r="AH80" s="155"/>
      <c r="AI80" s="155"/>
      <c r="AJ80" s="155"/>
      <c r="AK80" s="155"/>
      <c r="AL80" s="155"/>
      <c r="AM80" s="155"/>
      <c r="AN80" s="155"/>
      <c r="AO80" s="155"/>
      <c r="AP80" s="155"/>
      <c r="AQ80" s="155"/>
      <c r="AR80" s="155"/>
      <c r="AS80" s="155"/>
      <c r="AT80" s="155"/>
      <c r="AU80" s="155"/>
      <c r="AV80" s="155"/>
      <c r="AW80" s="155"/>
      <c r="AX80" s="155"/>
    </row>
    <row r="81" spans="1:50">
      <c r="A81" s="155"/>
      <c r="B81" s="155"/>
      <c r="C81" s="155"/>
      <c r="D81" s="155"/>
      <c r="E81" s="155"/>
      <c r="F81" s="198"/>
      <c r="G81" s="198"/>
      <c r="H81" s="198"/>
      <c r="I81" s="198"/>
      <c r="J81" s="198"/>
      <c r="K81" s="198"/>
      <c r="L81" s="198"/>
      <c r="M81" s="198"/>
      <c r="N81" s="199"/>
      <c r="O81" s="200"/>
      <c r="P81" s="200"/>
      <c r="Q81" s="200"/>
      <c r="R81" s="200"/>
      <c r="S81" s="200"/>
      <c r="T81" s="155"/>
      <c r="U81" s="155"/>
      <c r="V81" s="155"/>
      <c r="W81" s="155"/>
      <c r="X81" s="155"/>
      <c r="Y81" s="155"/>
      <c r="Z81" s="155"/>
      <c r="AA81" s="155"/>
      <c r="AB81" s="155"/>
      <c r="AC81" s="155"/>
      <c r="AD81" s="155"/>
      <c r="AE81" s="155"/>
      <c r="AF81" s="155"/>
      <c r="AG81" s="155"/>
      <c r="AH81" s="155"/>
      <c r="AI81" s="155"/>
      <c r="AJ81" s="155"/>
      <c r="AK81" s="155"/>
      <c r="AL81" s="155"/>
      <c r="AM81" s="155"/>
      <c r="AN81" s="155"/>
      <c r="AO81" s="155"/>
      <c r="AP81" s="155"/>
      <c r="AQ81" s="155"/>
      <c r="AR81" s="155"/>
      <c r="AS81" s="155"/>
      <c r="AT81" s="155"/>
      <c r="AU81" s="155"/>
      <c r="AV81" s="155"/>
      <c r="AW81" s="155"/>
      <c r="AX81" s="155"/>
    </row>
    <row r="82" spans="1:50">
      <c r="A82" s="155"/>
      <c r="B82" s="155"/>
      <c r="C82" s="155"/>
      <c r="D82" s="155"/>
      <c r="E82" s="155"/>
      <c r="F82" s="198"/>
      <c r="G82" s="198"/>
      <c r="H82" s="198"/>
      <c r="I82" s="198"/>
      <c r="J82" s="198"/>
      <c r="K82" s="198"/>
      <c r="L82" s="198"/>
      <c r="M82" s="198"/>
      <c r="N82" s="199"/>
      <c r="O82" s="200"/>
      <c r="P82" s="200"/>
      <c r="Q82" s="200"/>
      <c r="R82" s="200"/>
      <c r="S82" s="200"/>
      <c r="T82" s="155"/>
      <c r="U82" s="155"/>
      <c r="V82" s="155"/>
      <c r="W82" s="155"/>
      <c r="X82" s="155"/>
      <c r="Y82" s="155"/>
      <c r="Z82" s="155"/>
      <c r="AA82" s="155"/>
      <c r="AB82" s="155"/>
      <c r="AC82" s="155"/>
      <c r="AD82" s="155"/>
      <c r="AE82" s="155"/>
      <c r="AF82" s="155"/>
      <c r="AG82" s="155"/>
      <c r="AH82" s="155"/>
      <c r="AI82" s="155"/>
      <c r="AJ82" s="155"/>
      <c r="AK82" s="155"/>
      <c r="AL82" s="155"/>
      <c r="AM82" s="155"/>
      <c r="AN82" s="155"/>
      <c r="AO82" s="155"/>
      <c r="AP82" s="155"/>
      <c r="AQ82" s="155"/>
      <c r="AR82" s="155"/>
      <c r="AS82" s="155"/>
      <c r="AT82" s="155"/>
      <c r="AU82" s="155"/>
      <c r="AV82" s="155"/>
      <c r="AW82" s="155"/>
      <c r="AX82" s="155"/>
    </row>
    <row r="83" spans="1:50">
      <c r="A83" s="155"/>
      <c r="B83" s="155"/>
      <c r="C83" s="155"/>
      <c r="D83" s="155"/>
      <c r="E83" s="155"/>
      <c r="F83" s="198"/>
      <c r="G83" s="198"/>
      <c r="H83" s="198"/>
      <c r="I83" s="198"/>
      <c r="J83" s="198"/>
      <c r="K83" s="198"/>
      <c r="L83" s="198"/>
      <c r="M83" s="198"/>
      <c r="N83" s="199"/>
      <c r="O83" s="200"/>
      <c r="P83" s="200"/>
      <c r="Q83" s="200"/>
      <c r="R83" s="200"/>
      <c r="S83" s="200"/>
      <c r="T83" s="155"/>
      <c r="U83" s="155"/>
      <c r="V83" s="155"/>
      <c r="W83" s="155"/>
      <c r="X83" s="155"/>
      <c r="Y83" s="155"/>
      <c r="Z83" s="155"/>
      <c r="AA83" s="155"/>
      <c r="AB83" s="155"/>
      <c r="AC83" s="155"/>
      <c r="AD83" s="155"/>
      <c r="AE83" s="155"/>
      <c r="AF83" s="155"/>
      <c r="AG83" s="155"/>
      <c r="AH83" s="155"/>
      <c r="AI83" s="155"/>
      <c r="AJ83" s="155"/>
      <c r="AK83" s="155"/>
      <c r="AL83" s="155"/>
      <c r="AM83" s="155"/>
      <c r="AN83" s="155"/>
      <c r="AO83" s="155"/>
      <c r="AP83" s="155"/>
      <c r="AQ83" s="155"/>
      <c r="AR83" s="155"/>
      <c r="AS83" s="155"/>
      <c r="AT83" s="155"/>
      <c r="AU83" s="155"/>
      <c r="AV83" s="155"/>
      <c r="AW83" s="155"/>
      <c r="AX83" s="155"/>
    </row>
    <row r="84" spans="1:50">
      <c r="A84" s="155"/>
      <c r="B84" s="155"/>
      <c r="C84" s="155"/>
      <c r="D84" s="155"/>
      <c r="E84" s="155"/>
      <c r="F84" s="198"/>
      <c r="G84" s="198"/>
      <c r="H84" s="198"/>
      <c r="I84" s="198"/>
      <c r="J84" s="198"/>
      <c r="K84" s="198"/>
      <c r="L84" s="198"/>
      <c r="M84" s="198"/>
      <c r="N84" s="199"/>
      <c r="O84" s="200"/>
      <c r="P84" s="200"/>
      <c r="Q84" s="200"/>
      <c r="R84" s="200"/>
      <c r="S84" s="200"/>
      <c r="T84" s="155"/>
      <c r="U84" s="155"/>
      <c r="V84" s="155"/>
      <c r="W84" s="155"/>
      <c r="X84" s="155"/>
      <c r="Y84" s="155"/>
      <c r="Z84" s="155"/>
      <c r="AA84" s="155"/>
      <c r="AB84" s="155"/>
      <c r="AC84" s="155"/>
      <c r="AD84" s="155"/>
      <c r="AE84" s="155"/>
      <c r="AF84" s="155"/>
      <c r="AG84" s="155"/>
      <c r="AH84" s="155"/>
      <c r="AI84" s="155"/>
      <c r="AJ84" s="155"/>
      <c r="AK84" s="155"/>
      <c r="AL84" s="155"/>
      <c r="AM84" s="155"/>
      <c r="AN84" s="155"/>
      <c r="AO84" s="155"/>
      <c r="AP84" s="155"/>
      <c r="AQ84" s="155"/>
      <c r="AR84" s="155"/>
      <c r="AS84" s="155"/>
      <c r="AT84" s="155"/>
      <c r="AU84" s="155"/>
      <c r="AV84" s="155"/>
      <c r="AW84" s="155"/>
      <c r="AX84" s="155"/>
    </row>
    <row r="85" spans="1:50">
      <c r="A85" s="155"/>
      <c r="B85" s="155"/>
      <c r="C85" s="155"/>
      <c r="D85" s="155"/>
      <c r="E85" s="155"/>
      <c r="F85" s="198"/>
      <c r="G85" s="198"/>
      <c r="H85" s="198"/>
      <c r="I85" s="198"/>
      <c r="J85" s="198"/>
      <c r="K85" s="198"/>
      <c r="L85" s="198"/>
      <c r="M85" s="198"/>
      <c r="N85" s="199"/>
      <c r="O85" s="200"/>
      <c r="P85" s="200"/>
      <c r="Q85" s="200"/>
      <c r="R85" s="200"/>
      <c r="S85" s="200"/>
      <c r="T85" s="155"/>
      <c r="U85" s="155"/>
      <c r="V85" s="155"/>
      <c r="W85" s="155"/>
      <c r="X85" s="155"/>
      <c r="Y85" s="155"/>
      <c r="Z85" s="155"/>
      <c r="AA85" s="155"/>
      <c r="AB85" s="155"/>
      <c r="AC85" s="155"/>
      <c r="AD85" s="155"/>
      <c r="AE85" s="155"/>
      <c r="AF85" s="155"/>
      <c r="AG85" s="155"/>
      <c r="AH85" s="155"/>
      <c r="AI85" s="155"/>
      <c r="AJ85" s="155"/>
      <c r="AK85" s="155"/>
      <c r="AL85" s="155"/>
      <c r="AM85" s="155"/>
      <c r="AN85" s="155"/>
      <c r="AO85" s="155"/>
      <c r="AP85" s="155"/>
      <c r="AQ85" s="155"/>
      <c r="AR85" s="155"/>
      <c r="AS85" s="155"/>
      <c r="AT85" s="155"/>
      <c r="AU85" s="155"/>
      <c r="AV85" s="155"/>
      <c r="AW85" s="155"/>
      <c r="AX85" s="155"/>
    </row>
    <row r="86" spans="1:50">
      <c r="A86" s="155"/>
      <c r="B86" s="155"/>
      <c r="C86" s="155"/>
      <c r="D86" s="155"/>
      <c r="E86" s="155"/>
      <c r="F86" s="198"/>
      <c r="G86" s="198"/>
      <c r="H86" s="198"/>
      <c r="I86" s="198"/>
      <c r="J86" s="198"/>
      <c r="K86" s="198"/>
      <c r="L86" s="198"/>
      <c r="M86" s="198"/>
      <c r="N86" s="199"/>
      <c r="O86" s="200"/>
      <c r="P86" s="200"/>
      <c r="Q86" s="200"/>
      <c r="R86" s="200"/>
      <c r="S86" s="200"/>
      <c r="T86" s="155"/>
      <c r="U86" s="155"/>
      <c r="V86" s="155"/>
      <c r="W86" s="155"/>
      <c r="X86" s="155"/>
      <c r="Y86" s="155"/>
      <c r="Z86" s="155"/>
      <c r="AA86" s="155"/>
      <c r="AB86" s="155"/>
      <c r="AC86" s="155"/>
      <c r="AD86" s="155"/>
      <c r="AE86" s="155"/>
      <c r="AF86" s="155"/>
      <c r="AG86" s="155"/>
      <c r="AH86" s="155"/>
      <c r="AI86" s="155"/>
      <c r="AJ86" s="155"/>
      <c r="AK86" s="155"/>
      <c r="AL86" s="155"/>
      <c r="AM86" s="155"/>
      <c r="AN86" s="155"/>
      <c r="AO86" s="155"/>
      <c r="AP86" s="155"/>
      <c r="AQ86" s="155"/>
      <c r="AR86" s="155"/>
      <c r="AS86" s="155"/>
      <c r="AT86" s="155"/>
      <c r="AU86" s="155"/>
      <c r="AV86" s="155"/>
      <c r="AW86" s="155"/>
      <c r="AX86" s="155"/>
    </row>
    <row r="87" spans="1:50">
      <c r="A87" s="155"/>
      <c r="B87" s="155"/>
      <c r="C87" s="155"/>
      <c r="D87" s="155"/>
      <c r="E87" s="155"/>
      <c r="F87" s="198"/>
      <c r="G87" s="198"/>
      <c r="H87" s="198"/>
      <c r="I87" s="198"/>
      <c r="J87" s="198"/>
      <c r="K87" s="198"/>
      <c r="L87" s="198"/>
      <c r="M87" s="198"/>
      <c r="N87" s="199"/>
      <c r="O87" s="200"/>
      <c r="P87" s="200"/>
      <c r="Q87" s="200"/>
      <c r="R87" s="200"/>
      <c r="S87" s="200"/>
      <c r="T87" s="155"/>
      <c r="U87" s="155"/>
      <c r="V87" s="155"/>
      <c r="W87" s="155"/>
      <c r="X87" s="155"/>
      <c r="Y87" s="155"/>
      <c r="Z87" s="155"/>
      <c r="AA87" s="155"/>
      <c r="AB87" s="155"/>
      <c r="AC87" s="155"/>
      <c r="AD87" s="155"/>
      <c r="AE87" s="155"/>
      <c r="AF87" s="155"/>
      <c r="AG87" s="155"/>
      <c r="AH87" s="155"/>
      <c r="AI87" s="155"/>
      <c r="AJ87" s="155"/>
      <c r="AK87" s="155"/>
      <c r="AL87" s="155"/>
      <c r="AM87" s="155"/>
      <c r="AN87" s="155"/>
      <c r="AO87" s="155"/>
      <c r="AP87" s="155"/>
      <c r="AQ87" s="155"/>
      <c r="AR87" s="155"/>
      <c r="AS87" s="155"/>
      <c r="AT87" s="155"/>
      <c r="AU87" s="155"/>
      <c r="AV87" s="155"/>
      <c r="AW87" s="155"/>
      <c r="AX87" s="155"/>
    </row>
    <row r="88" spans="1:50">
      <c r="A88" s="155"/>
      <c r="B88" s="155"/>
      <c r="C88" s="155"/>
      <c r="D88" s="155"/>
      <c r="E88" s="155"/>
      <c r="F88" s="198"/>
      <c r="G88" s="198"/>
      <c r="H88" s="198"/>
      <c r="I88" s="198"/>
      <c r="J88" s="198"/>
      <c r="K88" s="198"/>
      <c r="L88" s="198"/>
      <c r="M88" s="198"/>
      <c r="N88" s="199"/>
      <c r="O88" s="200"/>
      <c r="P88" s="200"/>
      <c r="Q88" s="200"/>
      <c r="R88" s="200"/>
      <c r="S88" s="200"/>
      <c r="T88" s="155"/>
      <c r="U88" s="155"/>
      <c r="V88" s="155"/>
      <c r="W88" s="155"/>
      <c r="X88" s="155"/>
      <c r="Y88" s="155"/>
      <c r="Z88" s="155"/>
      <c r="AA88" s="155"/>
      <c r="AB88" s="155"/>
      <c r="AC88" s="155"/>
      <c r="AD88" s="155"/>
      <c r="AE88" s="155"/>
      <c r="AF88" s="155"/>
      <c r="AG88" s="155"/>
      <c r="AH88" s="155"/>
      <c r="AI88" s="155"/>
      <c r="AJ88" s="155"/>
      <c r="AK88" s="155"/>
      <c r="AL88" s="155"/>
      <c r="AM88" s="155"/>
      <c r="AN88" s="155"/>
      <c r="AO88" s="155"/>
      <c r="AP88" s="155"/>
      <c r="AQ88" s="155"/>
      <c r="AR88" s="155"/>
      <c r="AS88" s="155"/>
      <c r="AT88" s="155"/>
      <c r="AU88" s="155"/>
      <c r="AV88" s="155"/>
      <c r="AW88" s="155"/>
      <c r="AX88" s="155"/>
    </row>
    <row r="89" spans="1:50">
      <c r="A89" s="155"/>
      <c r="B89" s="155"/>
      <c r="C89" s="155"/>
      <c r="D89" s="155"/>
      <c r="E89" s="155"/>
      <c r="F89" s="198"/>
      <c r="G89" s="198"/>
      <c r="H89" s="198"/>
      <c r="I89" s="198"/>
      <c r="J89" s="198"/>
      <c r="K89" s="198"/>
      <c r="L89" s="198"/>
      <c r="M89" s="198"/>
      <c r="N89" s="199"/>
      <c r="O89" s="200"/>
      <c r="P89" s="200"/>
      <c r="Q89" s="200"/>
      <c r="R89" s="200"/>
      <c r="S89" s="200"/>
      <c r="T89" s="155"/>
      <c r="U89" s="155"/>
      <c r="V89" s="155"/>
      <c r="W89" s="155"/>
      <c r="X89" s="155"/>
      <c r="Y89" s="155"/>
      <c r="Z89" s="155"/>
      <c r="AA89" s="155"/>
      <c r="AB89" s="155"/>
      <c r="AC89" s="155"/>
      <c r="AD89" s="155"/>
      <c r="AE89" s="155"/>
      <c r="AF89" s="155"/>
      <c r="AG89" s="155"/>
      <c r="AH89" s="155"/>
      <c r="AI89" s="155"/>
      <c r="AJ89" s="155"/>
      <c r="AK89" s="155"/>
      <c r="AL89" s="155"/>
      <c r="AM89" s="155"/>
      <c r="AN89" s="155"/>
      <c r="AO89" s="155"/>
      <c r="AP89" s="155"/>
      <c r="AQ89" s="155"/>
      <c r="AR89" s="155"/>
      <c r="AS89" s="155"/>
      <c r="AT89" s="155"/>
      <c r="AU89" s="155"/>
      <c r="AV89" s="155"/>
      <c r="AW89" s="155"/>
      <c r="AX89" s="155"/>
    </row>
    <row r="90" spans="1:50">
      <c r="A90" s="155"/>
      <c r="B90" s="155"/>
      <c r="C90" s="155"/>
      <c r="D90" s="155"/>
      <c r="E90" s="155"/>
      <c r="F90" s="198"/>
      <c r="G90" s="198"/>
      <c r="H90" s="198"/>
      <c r="I90" s="198"/>
      <c r="J90" s="198"/>
      <c r="K90" s="198"/>
      <c r="L90" s="198"/>
      <c r="M90" s="198"/>
      <c r="N90" s="199"/>
      <c r="O90" s="200"/>
      <c r="P90" s="200"/>
      <c r="Q90" s="200"/>
      <c r="R90" s="200"/>
      <c r="S90" s="200"/>
      <c r="T90" s="155"/>
      <c r="U90" s="155"/>
      <c r="V90" s="155"/>
      <c r="W90" s="155"/>
      <c r="X90" s="155"/>
      <c r="Y90" s="155"/>
      <c r="Z90" s="155"/>
      <c r="AA90" s="155"/>
      <c r="AB90" s="155"/>
      <c r="AC90" s="155"/>
      <c r="AD90" s="155"/>
      <c r="AE90" s="155"/>
      <c r="AF90" s="155"/>
      <c r="AG90" s="155"/>
      <c r="AH90" s="155"/>
      <c r="AI90" s="155"/>
      <c r="AJ90" s="155"/>
      <c r="AK90" s="155"/>
      <c r="AL90" s="155"/>
      <c r="AM90" s="155"/>
      <c r="AN90" s="155"/>
      <c r="AO90" s="155"/>
      <c r="AP90" s="155"/>
      <c r="AQ90" s="155"/>
      <c r="AR90" s="155"/>
      <c r="AS90" s="155"/>
      <c r="AT90" s="155"/>
      <c r="AU90" s="155"/>
      <c r="AV90" s="155"/>
      <c r="AW90" s="155"/>
      <c r="AX90" s="155"/>
    </row>
    <row r="91" spans="1:50">
      <c r="A91" s="155"/>
      <c r="B91" s="155"/>
      <c r="C91" s="155"/>
      <c r="D91" s="155"/>
      <c r="E91" s="155"/>
      <c r="F91" s="198"/>
      <c r="G91" s="198"/>
      <c r="H91" s="198"/>
      <c r="I91" s="198"/>
      <c r="J91" s="198"/>
      <c r="K91" s="198"/>
      <c r="L91" s="198"/>
      <c r="M91" s="198"/>
      <c r="N91" s="199"/>
      <c r="O91" s="200"/>
      <c r="P91" s="200"/>
      <c r="Q91" s="200"/>
      <c r="R91" s="200"/>
      <c r="S91" s="200"/>
      <c r="T91" s="155"/>
      <c r="U91" s="155"/>
      <c r="V91" s="155"/>
      <c r="W91" s="155"/>
      <c r="X91" s="155"/>
      <c r="Y91" s="155"/>
      <c r="Z91" s="155"/>
      <c r="AA91" s="155"/>
      <c r="AB91" s="155"/>
      <c r="AC91" s="155"/>
      <c r="AD91" s="155"/>
      <c r="AE91" s="155"/>
      <c r="AF91" s="155"/>
      <c r="AG91" s="155"/>
      <c r="AH91" s="155"/>
      <c r="AI91" s="155"/>
      <c r="AJ91" s="155"/>
      <c r="AK91" s="155"/>
      <c r="AL91" s="155"/>
      <c r="AM91" s="155"/>
      <c r="AN91" s="155"/>
      <c r="AO91" s="155"/>
      <c r="AP91" s="155"/>
      <c r="AQ91" s="155"/>
      <c r="AR91" s="155"/>
      <c r="AS91" s="155"/>
      <c r="AT91" s="155"/>
      <c r="AU91" s="155"/>
      <c r="AV91" s="155"/>
      <c r="AW91" s="155"/>
      <c r="AX91" s="155"/>
    </row>
    <row r="92" spans="1:50">
      <c r="A92" s="155"/>
      <c r="B92" s="155"/>
      <c r="C92" s="155"/>
      <c r="D92" s="155"/>
      <c r="E92" s="155"/>
      <c r="F92" s="198"/>
      <c r="G92" s="198"/>
      <c r="H92" s="198"/>
      <c r="I92" s="198"/>
      <c r="J92" s="198"/>
      <c r="K92" s="198"/>
      <c r="L92" s="198"/>
      <c r="M92" s="198"/>
      <c r="N92" s="199"/>
      <c r="O92" s="200"/>
      <c r="P92" s="200"/>
      <c r="Q92" s="200"/>
      <c r="R92" s="200"/>
      <c r="S92" s="200"/>
      <c r="T92" s="155"/>
      <c r="U92" s="155"/>
      <c r="V92" s="155"/>
      <c r="W92" s="155"/>
      <c r="X92" s="155"/>
      <c r="Y92" s="155"/>
      <c r="Z92" s="155"/>
      <c r="AA92" s="155"/>
      <c r="AB92" s="155"/>
      <c r="AC92" s="155"/>
      <c r="AD92" s="155"/>
      <c r="AE92" s="155"/>
      <c r="AF92" s="155"/>
      <c r="AG92" s="155"/>
      <c r="AH92" s="155"/>
      <c r="AI92" s="155"/>
      <c r="AJ92" s="155"/>
      <c r="AK92" s="155"/>
      <c r="AL92" s="155"/>
      <c r="AM92" s="155"/>
      <c r="AN92" s="155"/>
      <c r="AO92" s="155"/>
      <c r="AP92" s="155"/>
      <c r="AQ92" s="155"/>
      <c r="AR92" s="155"/>
      <c r="AS92" s="155"/>
      <c r="AT92" s="155"/>
      <c r="AU92" s="155"/>
      <c r="AV92" s="155"/>
      <c r="AW92" s="155"/>
      <c r="AX92" s="155"/>
    </row>
    <row r="93" spans="1:50">
      <c r="A93" s="155"/>
      <c r="B93" s="155"/>
      <c r="C93" s="155"/>
      <c r="D93" s="155"/>
      <c r="E93" s="155"/>
      <c r="F93" s="198"/>
      <c r="G93" s="198"/>
      <c r="H93" s="198"/>
      <c r="I93" s="198"/>
      <c r="J93" s="198"/>
      <c r="K93" s="198"/>
      <c r="L93" s="198"/>
      <c r="M93" s="198"/>
      <c r="N93" s="199"/>
      <c r="O93" s="200"/>
      <c r="P93" s="200"/>
      <c r="Q93" s="200"/>
      <c r="R93" s="200"/>
      <c r="S93" s="200"/>
      <c r="T93" s="155"/>
      <c r="U93" s="155"/>
      <c r="V93" s="155"/>
      <c r="W93" s="155"/>
      <c r="X93" s="155"/>
      <c r="Y93" s="155"/>
      <c r="Z93" s="155"/>
      <c r="AA93" s="155"/>
      <c r="AB93" s="155"/>
      <c r="AC93" s="155"/>
      <c r="AD93" s="155"/>
      <c r="AE93" s="155"/>
      <c r="AF93" s="155"/>
      <c r="AG93" s="155"/>
      <c r="AH93" s="155"/>
      <c r="AI93" s="155"/>
      <c r="AJ93" s="155"/>
      <c r="AK93" s="155"/>
      <c r="AL93" s="155"/>
      <c r="AM93" s="155"/>
      <c r="AN93" s="155"/>
      <c r="AO93" s="155"/>
      <c r="AP93" s="155"/>
      <c r="AQ93" s="155"/>
      <c r="AR93" s="155"/>
      <c r="AS93" s="155"/>
      <c r="AT93" s="155"/>
      <c r="AU93" s="155"/>
      <c r="AV93" s="155"/>
      <c r="AW93" s="155"/>
      <c r="AX93" s="155"/>
    </row>
    <row r="94" spans="1:50">
      <c r="A94" s="155"/>
      <c r="B94" s="155"/>
      <c r="C94" s="155"/>
      <c r="D94" s="155"/>
      <c r="E94" s="155"/>
      <c r="F94" s="198"/>
      <c r="G94" s="198"/>
      <c r="H94" s="198"/>
      <c r="I94" s="198"/>
      <c r="J94" s="198"/>
      <c r="K94" s="198"/>
      <c r="L94" s="198"/>
      <c r="M94" s="198"/>
      <c r="N94" s="199"/>
      <c r="O94" s="200"/>
      <c r="P94" s="200"/>
      <c r="Q94" s="200"/>
      <c r="R94" s="200"/>
      <c r="S94" s="200"/>
      <c r="T94" s="155"/>
      <c r="U94" s="155"/>
      <c r="V94" s="155"/>
      <c r="W94" s="155"/>
      <c r="X94" s="155"/>
      <c r="Y94" s="155"/>
      <c r="Z94" s="155"/>
      <c r="AA94" s="155"/>
      <c r="AB94" s="155"/>
      <c r="AC94" s="155"/>
      <c r="AD94" s="155"/>
      <c r="AE94" s="155"/>
      <c r="AF94" s="155"/>
      <c r="AG94" s="155"/>
      <c r="AH94" s="155"/>
      <c r="AI94" s="155"/>
      <c r="AJ94" s="155"/>
      <c r="AK94" s="155"/>
      <c r="AL94" s="155"/>
      <c r="AM94" s="155"/>
      <c r="AN94" s="155"/>
      <c r="AO94" s="155"/>
      <c r="AP94" s="155"/>
      <c r="AQ94" s="155"/>
      <c r="AR94" s="155"/>
      <c r="AS94" s="155"/>
      <c r="AT94" s="155"/>
      <c r="AU94" s="155"/>
      <c r="AV94" s="155"/>
      <c r="AW94" s="155"/>
      <c r="AX94" s="155"/>
    </row>
    <row r="95" spans="1:50">
      <c r="A95" s="155"/>
      <c r="B95" s="155"/>
      <c r="C95" s="155"/>
      <c r="D95" s="155"/>
      <c r="E95" s="155"/>
      <c r="F95" s="198"/>
      <c r="G95" s="198"/>
      <c r="H95" s="198"/>
      <c r="I95" s="198"/>
      <c r="J95" s="198"/>
      <c r="K95" s="198"/>
      <c r="L95" s="198"/>
      <c r="M95" s="198"/>
      <c r="N95" s="199"/>
      <c r="O95" s="200"/>
      <c r="P95" s="200"/>
      <c r="Q95" s="200"/>
      <c r="R95" s="200"/>
      <c r="S95" s="200"/>
      <c r="T95" s="155"/>
      <c r="U95" s="155"/>
      <c r="V95" s="155"/>
      <c r="W95" s="155"/>
      <c r="X95" s="155"/>
      <c r="Y95" s="155"/>
      <c r="Z95" s="155"/>
      <c r="AA95" s="155"/>
      <c r="AB95" s="155"/>
      <c r="AC95" s="155"/>
      <c r="AD95" s="155"/>
      <c r="AE95" s="155"/>
      <c r="AF95" s="155"/>
      <c r="AG95" s="155"/>
      <c r="AH95" s="155"/>
      <c r="AI95" s="155"/>
      <c r="AJ95" s="155"/>
      <c r="AK95" s="155"/>
      <c r="AL95" s="155"/>
      <c r="AM95" s="155"/>
      <c r="AN95" s="155"/>
      <c r="AO95" s="155"/>
      <c r="AP95" s="155"/>
      <c r="AQ95" s="155"/>
      <c r="AR95" s="155"/>
      <c r="AS95" s="155"/>
      <c r="AT95" s="155"/>
      <c r="AU95" s="155"/>
      <c r="AV95" s="155"/>
      <c r="AW95" s="155"/>
      <c r="AX95" s="155"/>
    </row>
    <row r="96" spans="1:50">
      <c r="A96" s="155"/>
      <c r="B96" s="155"/>
      <c r="C96" s="155"/>
      <c r="D96" s="155"/>
      <c r="E96" s="155"/>
      <c r="F96" s="198"/>
      <c r="G96" s="198"/>
      <c r="H96" s="198"/>
      <c r="I96" s="198"/>
      <c r="J96" s="198"/>
      <c r="K96" s="198"/>
      <c r="L96" s="198"/>
      <c r="M96" s="198"/>
      <c r="N96" s="199"/>
      <c r="O96" s="200"/>
      <c r="P96" s="200"/>
      <c r="Q96" s="200"/>
      <c r="R96" s="200"/>
      <c r="S96" s="200"/>
      <c r="T96" s="155"/>
      <c r="U96" s="155"/>
      <c r="V96" s="155"/>
      <c r="W96" s="155"/>
      <c r="X96" s="155"/>
      <c r="Y96" s="155"/>
      <c r="Z96" s="155"/>
      <c r="AA96" s="155"/>
      <c r="AB96" s="155"/>
      <c r="AC96" s="155"/>
      <c r="AD96" s="155"/>
      <c r="AE96" s="155"/>
      <c r="AF96" s="155"/>
      <c r="AG96" s="155"/>
      <c r="AH96" s="155"/>
      <c r="AI96" s="155"/>
      <c r="AJ96" s="155"/>
      <c r="AK96" s="155"/>
      <c r="AL96" s="155"/>
      <c r="AM96" s="155"/>
      <c r="AN96" s="155"/>
      <c r="AO96" s="155"/>
      <c r="AP96" s="155"/>
      <c r="AQ96" s="155"/>
      <c r="AR96" s="155"/>
      <c r="AS96" s="155"/>
      <c r="AT96" s="155"/>
      <c r="AU96" s="155"/>
      <c r="AV96" s="155"/>
      <c r="AW96" s="155"/>
      <c r="AX96" s="155"/>
    </row>
    <row r="97" spans="1:50">
      <c r="A97" s="155"/>
      <c r="B97" s="155"/>
      <c r="C97" s="155"/>
      <c r="D97" s="155"/>
      <c r="E97" s="155"/>
      <c r="F97" s="198"/>
      <c r="G97" s="198"/>
      <c r="H97" s="198"/>
      <c r="I97" s="198"/>
      <c r="J97" s="198"/>
      <c r="K97" s="198"/>
      <c r="L97" s="198"/>
      <c r="M97" s="198"/>
      <c r="N97" s="199"/>
      <c r="O97" s="200"/>
      <c r="P97" s="200"/>
      <c r="Q97" s="200"/>
      <c r="R97" s="200"/>
      <c r="S97" s="200"/>
      <c r="T97" s="155"/>
      <c r="U97" s="155"/>
      <c r="V97" s="155"/>
      <c r="W97" s="155"/>
      <c r="X97" s="155"/>
      <c r="Y97" s="155"/>
      <c r="Z97" s="155"/>
      <c r="AA97" s="155"/>
      <c r="AB97" s="155"/>
      <c r="AC97" s="155"/>
      <c r="AD97" s="155"/>
      <c r="AE97" s="155"/>
      <c r="AF97" s="155"/>
      <c r="AG97" s="155"/>
      <c r="AH97" s="155"/>
      <c r="AI97" s="155"/>
      <c r="AJ97" s="155"/>
      <c r="AK97" s="155"/>
      <c r="AL97" s="155"/>
      <c r="AM97" s="155"/>
      <c r="AN97" s="155"/>
      <c r="AO97" s="155"/>
      <c r="AP97" s="155"/>
      <c r="AQ97" s="155"/>
      <c r="AR97" s="155"/>
      <c r="AS97" s="155"/>
      <c r="AT97" s="155"/>
      <c r="AU97" s="155"/>
      <c r="AV97" s="155"/>
      <c r="AW97" s="155"/>
      <c r="AX97" s="155"/>
    </row>
    <row r="98" spans="1:50">
      <c r="A98" s="155"/>
      <c r="B98" s="155"/>
      <c r="C98" s="155"/>
      <c r="D98" s="155"/>
      <c r="E98" s="155"/>
      <c r="F98" s="198"/>
      <c r="G98" s="198"/>
      <c r="H98" s="198"/>
      <c r="I98" s="198"/>
      <c r="J98" s="198"/>
      <c r="K98" s="198"/>
      <c r="L98" s="198"/>
      <c r="M98" s="198"/>
      <c r="N98" s="199"/>
      <c r="O98" s="200"/>
      <c r="P98" s="200"/>
      <c r="Q98" s="200"/>
      <c r="R98" s="200"/>
      <c r="S98" s="200"/>
      <c r="T98" s="155"/>
      <c r="U98" s="155"/>
      <c r="V98" s="155"/>
      <c r="W98" s="155"/>
      <c r="X98" s="155"/>
      <c r="Y98" s="155"/>
      <c r="Z98" s="155"/>
      <c r="AA98" s="155"/>
      <c r="AB98" s="155"/>
      <c r="AC98" s="155"/>
      <c r="AD98" s="155"/>
      <c r="AE98" s="155"/>
      <c r="AF98" s="155"/>
      <c r="AG98" s="155"/>
      <c r="AH98" s="155"/>
      <c r="AI98" s="155"/>
      <c r="AJ98" s="155"/>
      <c r="AK98" s="155"/>
      <c r="AL98" s="155"/>
      <c r="AM98" s="155"/>
      <c r="AN98" s="155"/>
      <c r="AO98" s="155"/>
      <c r="AP98" s="155"/>
      <c r="AQ98" s="155"/>
      <c r="AR98" s="155"/>
      <c r="AS98" s="155"/>
      <c r="AT98" s="155"/>
      <c r="AU98" s="155"/>
      <c r="AV98" s="155"/>
      <c r="AW98" s="155"/>
      <c r="AX98" s="155"/>
    </row>
  </sheetData>
  <sheetProtection algorithmName="SHA-512" hashValue="IBKfwaSqbyKawARjpZrpL/PgYOu0FrvUDcCmDRvrH2d+/qWoACoRP7LZg2Lpy7ROSvQL0X8kAr+EFbMNUjUZ5g==" saltValue="6rGxRFAYX9go3DyANaMrTA==" spinCount="100000" sheet="1" objects="1" scenarios="1"/>
  <pageMargins left="0.7" right="0.7" top="0.75" bottom="0.75" header="0.3" footer="0.3"/>
  <ignoredErrors>
    <ignoredError sqref="E10 E15 E29 E37 E44 E53"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9F8D4-3D57-E945-98A1-F61912AB6320}">
  <sheetPr>
    <tabColor theme="7"/>
  </sheetPr>
  <dimension ref="A1:AD73"/>
  <sheetViews>
    <sheetView topLeftCell="D1" zoomScale="160" zoomScaleNormal="100" workbookViewId="0">
      <selection activeCell="S48" sqref="S48"/>
    </sheetView>
  </sheetViews>
  <sheetFormatPr defaultColWidth="11" defaultRowHeight="12"/>
  <cols>
    <col min="1" max="1" width="4.33203125" style="1" customWidth="1"/>
    <col min="2" max="3" width="11.109375" style="3" customWidth="1"/>
    <col min="4" max="4" width="70.109375" style="3" customWidth="1"/>
    <col min="5" max="5" width="2.77734375" style="3" customWidth="1"/>
    <col min="6" max="11" width="11" style="3" customWidth="1"/>
    <col min="12" max="12" width="2.77734375" style="3" customWidth="1"/>
    <col min="13" max="18" width="10" style="3" customWidth="1"/>
    <col min="19" max="19" width="2.77734375" style="3" customWidth="1"/>
    <col min="20" max="22" width="14.6640625" style="1" customWidth="1"/>
    <col min="23" max="23" width="3" style="1" customWidth="1"/>
    <col min="24" max="24" width="16.33203125" style="1" customWidth="1"/>
    <col min="25" max="16384" width="11" style="1"/>
  </cols>
  <sheetData>
    <row r="1" spans="1:30">
      <c r="A1" s="16"/>
      <c r="B1" s="19"/>
      <c r="C1" s="19"/>
      <c r="D1" s="19"/>
      <c r="E1" s="19"/>
      <c r="F1" s="19"/>
      <c r="G1" s="19"/>
      <c r="H1" s="19"/>
      <c r="I1" s="19"/>
      <c r="J1" s="19"/>
      <c r="K1" s="19"/>
      <c r="L1" s="19"/>
      <c r="M1" s="19"/>
      <c r="N1" s="19"/>
      <c r="O1" s="19"/>
      <c r="P1" s="19"/>
      <c r="Q1" s="19"/>
      <c r="R1" s="19"/>
      <c r="S1" s="19"/>
      <c r="T1" s="16"/>
      <c r="U1" s="16"/>
      <c r="V1" s="16"/>
      <c r="W1" s="16"/>
      <c r="X1" s="16"/>
      <c r="Y1" s="16"/>
      <c r="Z1" s="16"/>
      <c r="AA1" s="16"/>
      <c r="AB1" s="16"/>
      <c r="AC1" s="16"/>
      <c r="AD1" s="16"/>
    </row>
    <row r="2" spans="1:30" s="13" customFormat="1" ht="18.95" customHeight="1">
      <c r="A2" s="20"/>
      <c r="B2" s="380" t="s">
        <v>39</v>
      </c>
      <c r="C2" s="380" t="s">
        <v>40</v>
      </c>
      <c r="D2" s="380" t="s">
        <v>156</v>
      </c>
      <c r="E2" s="32"/>
      <c r="F2" s="382" t="s">
        <v>1325</v>
      </c>
      <c r="G2" s="382"/>
      <c r="H2" s="382"/>
      <c r="I2" s="382"/>
      <c r="J2" s="382"/>
      <c r="K2" s="382"/>
      <c r="L2" s="32"/>
      <c r="M2" s="381" t="s">
        <v>1153</v>
      </c>
      <c r="N2" s="381"/>
      <c r="O2" s="381"/>
      <c r="P2" s="381"/>
      <c r="Q2" s="381"/>
      <c r="R2" s="381"/>
      <c r="S2" s="21"/>
      <c r="T2" s="383" t="s">
        <v>167</v>
      </c>
      <c r="U2" s="383"/>
      <c r="V2" s="383"/>
      <c r="W2" s="21"/>
      <c r="X2" s="379" t="s">
        <v>1179</v>
      </c>
      <c r="Y2" s="20"/>
      <c r="Z2" s="20"/>
      <c r="AA2" s="20"/>
      <c r="AB2" s="20"/>
      <c r="AC2" s="20"/>
      <c r="AD2" s="20"/>
    </row>
    <row r="3" spans="1:30" s="13" customFormat="1" ht="24">
      <c r="A3" s="20"/>
      <c r="B3" s="380"/>
      <c r="C3" s="380"/>
      <c r="D3" s="380"/>
      <c r="E3" s="32"/>
      <c r="F3" s="33" t="s">
        <v>1145</v>
      </c>
      <c r="G3" s="34" t="s">
        <v>1146</v>
      </c>
      <c r="H3" s="34" t="s">
        <v>1147</v>
      </c>
      <c r="I3" s="34" t="s">
        <v>1148</v>
      </c>
      <c r="J3" s="34" t="s">
        <v>1149</v>
      </c>
      <c r="K3" s="34" t="s">
        <v>1150</v>
      </c>
      <c r="L3" s="32"/>
      <c r="M3" s="22" t="s">
        <v>1146</v>
      </c>
      <c r="N3" s="22" t="s">
        <v>1147</v>
      </c>
      <c r="O3" s="22" t="s">
        <v>1148</v>
      </c>
      <c r="P3" s="22" t="s">
        <v>1149</v>
      </c>
      <c r="Q3" s="22" t="s">
        <v>1150</v>
      </c>
      <c r="R3" s="22" t="s">
        <v>1152</v>
      </c>
      <c r="S3" s="23"/>
      <c r="T3" s="24" t="s">
        <v>0</v>
      </c>
      <c r="U3" s="24" t="s">
        <v>1</v>
      </c>
      <c r="V3" s="24" t="s">
        <v>1334</v>
      </c>
      <c r="W3" s="25"/>
      <c r="X3" s="379"/>
      <c r="Y3" s="20"/>
      <c r="Z3" s="20"/>
      <c r="AA3" s="20"/>
      <c r="AB3" s="20"/>
      <c r="AC3" s="20"/>
      <c r="AD3" s="20"/>
    </row>
    <row r="4" spans="1:30">
      <c r="A4" s="16"/>
      <c r="B4" s="4"/>
      <c r="C4" s="4"/>
      <c r="D4" s="4" t="s">
        <v>41</v>
      </c>
      <c r="E4" s="15"/>
      <c r="F4" s="1">
        <v>56550138</v>
      </c>
      <c r="G4" s="1">
        <v>7481992</v>
      </c>
      <c r="H4" s="1">
        <v>4611296</v>
      </c>
      <c r="I4" s="1">
        <v>9253046</v>
      </c>
      <c r="J4" s="1">
        <v>14664744</v>
      </c>
      <c r="K4" s="1">
        <v>20539060</v>
      </c>
      <c r="L4" s="15"/>
      <c r="M4" s="6">
        <f>SUM(M5:M53)</f>
        <v>1346.7585599999998</v>
      </c>
      <c r="N4" s="6">
        <f t="shared" ref="N4:Q4" si="0">SUM(N5:N53)</f>
        <v>14617.808319999998</v>
      </c>
      <c r="O4" s="6">
        <f t="shared" si="0"/>
        <v>55610.806459999993</v>
      </c>
      <c r="P4" s="6">
        <f t="shared" si="0"/>
        <v>51033.309119999998</v>
      </c>
      <c r="Q4" s="6">
        <f t="shared" si="0"/>
        <v>16225.857400000003</v>
      </c>
      <c r="R4" s="6">
        <f>SUM(M4:Q4)</f>
        <v>138834.53985999999</v>
      </c>
      <c r="S4" s="26"/>
      <c r="T4" s="41">
        <f>SUM(T6:T53)</f>
        <v>527979</v>
      </c>
      <c r="U4" s="41">
        <f>SUM(U6:U53)</f>
        <v>757209.99999999988</v>
      </c>
      <c r="V4" s="41">
        <f>SUM(V6:V53)</f>
        <v>664</v>
      </c>
      <c r="W4" s="26"/>
      <c r="X4" s="6">
        <f>SUM(X6:X53)</f>
        <v>23488.88739102281</v>
      </c>
      <c r="Y4" s="16"/>
      <c r="Z4" s="16"/>
      <c r="AA4" s="16"/>
      <c r="AB4" s="16"/>
      <c r="AC4" s="16"/>
      <c r="AD4" s="16"/>
    </row>
    <row r="5" spans="1:30">
      <c r="A5" s="16"/>
      <c r="B5" s="12"/>
      <c r="C5" s="12" t="s">
        <v>42</v>
      </c>
      <c r="D5" s="12" t="s">
        <v>43</v>
      </c>
      <c r="E5" s="18"/>
      <c r="F5" s="7">
        <f>SUM(F6:F9)</f>
        <v>8520726</v>
      </c>
      <c r="G5" s="7">
        <f t="shared" ref="G5:K5" si="1">SUM(G6:G9)</f>
        <v>1082812</v>
      </c>
      <c r="H5" s="7">
        <f t="shared" si="1"/>
        <v>684256</v>
      </c>
      <c r="I5" s="7">
        <f t="shared" si="1"/>
        <v>1443073</v>
      </c>
      <c r="J5" s="7">
        <f t="shared" si="1"/>
        <v>2079498</v>
      </c>
      <c r="K5" s="7">
        <f t="shared" si="1"/>
        <v>3231087</v>
      </c>
      <c r="L5" s="18"/>
      <c r="M5" s="12"/>
      <c r="N5" s="12"/>
      <c r="O5" s="12"/>
      <c r="P5" s="12"/>
      <c r="Q5" s="12"/>
      <c r="R5" s="12"/>
      <c r="S5" s="18"/>
      <c r="T5" s="42"/>
      <c r="U5" s="42"/>
      <c r="V5" s="42"/>
      <c r="W5" s="28"/>
      <c r="X5" s="27"/>
      <c r="Y5" s="16"/>
      <c r="Z5" s="16"/>
      <c r="AA5" s="16"/>
      <c r="AB5" s="16"/>
      <c r="AC5" s="16"/>
      <c r="AD5" s="16"/>
    </row>
    <row r="6" spans="1:30">
      <c r="A6" s="16"/>
      <c r="B6" s="3" t="s">
        <v>42</v>
      </c>
      <c r="C6" s="3" t="s">
        <v>44</v>
      </c>
      <c r="D6" s="3" t="s">
        <v>45</v>
      </c>
      <c r="E6" s="19"/>
      <c r="F6" s="1">
        <v>1708723</v>
      </c>
      <c r="G6" s="1">
        <v>201687</v>
      </c>
      <c r="H6" s="1">
        <v>133572</v>
      </c>
      <c r="I6" s="1">
        <v>255735</v>
      </c>
      <c r="J6" s="1">
        <v>402206</v>
      </c>
      <c r="K6" s="1">
        <v>715523</v>
      </c>
      <c r="L6" s="19"/>
      <c r="M6" s="6">
        <f>SUMIF('ED attendance'!$C:$C,'ICB summary'!$D6,'ED attendance'!$E:$E)</f>
        <v>36.303660000000001</v>
      </c>
      <c r="N6" s="6">
        <f>SUMIF('ED attendance'!$C:$C,'ICB summary'!$D6,'ED attendance'!$F:$F)</f>
        <v>423.42324000000002</v>
      </c>
      <c r="O6" s="6">
        <f>SUMIF('ED attendance'!$C:$C,'ICB summary'!$D6,'ED attendance'!$G:$G)</f>
        <v>1536.9673500000001</v>
      </c>
      <c r="P6" s="6">
        <f>SUMIF('ED attendance'!$C:$C,'ICB summary'!$D6,'ED attendance'!$H:$H)</f>
        <v>1399.67688</v>
      </c>
      <c r="Q6" s="6">
        <f>SUMIF('ED attendance'!$C:$C,'ICB summary'!$D6,'ED attendance'!$I:$I)</f>
        <v>565.26317000000006</v>
      </c>
      <c r="R6" s="6">
        <f>SUM(M6:Q6)</f>
        <v>3961.6343000000002</v>
      </c>
      <c r="S6" s="26"/>
      <c r="T6" s="14">
        <f>SUMIF('Police recorded'!$H:$H,'ICB summary'!$D6,'Police recorded'!$K:$K)</f>
        <v>17520.806964115953</v>
      </c>
      <c r="U6" s="14">
        <f>SUMIF('Police recorded'!$H:$H,'ICB summary'!$D6,'Police recorded'!$M:$M)</f>
        <v>20186.551989171945</v>
      </c>
      <c r="V6" s="14">
        <f>SUMIF('Police recorded'!$H:$H,'ICB summary'!$D6,'Police recorded'!$O:$O)</f>
        <v>19.07610254427096</v>
      </c>
      <c r="W6" s="17"/>
      <c r="X6" s="5">
        <f>SUMIF('Hospital admissions'!$A:$A,'ICB summary'!$C6,'Hospital admissions'!$G:$G)</f>
        <v>584.43012481200003</v>
      </c>
      <c r="Y6" s="16"/>
      <c r="Z6" s="16"/>
      <c r="AA6" s="16"/>
      <c r="AB6" s="16"/>
      <c r="AC6" s="16"/>
      <c r="AD6" s="16"/>
    </row>
    <row r="7" spans="1:30">
      <c r="A7" s="16"/>
      <c r="B7" s="3" t="s">
        <v>42</v>
      </c>
      <c r="C7" s="3" t="s">
        <v>46</v>
      </c>
      <c r="D7" s="3" t="s">
        <v>47</v>
      </c>
      <c r="E7" s="19"/>
      <c r="F7" s="1">
        <v>3000432</v>
      </c>
      <c r="G7" s="1">
        <v>361878</v>
      </c>
      <c r="H7" s="1">
        <v>231801</v>
      </c>
      <c r="I7" s="1">
        <v>494823</v>
      </c>
      <c r="J7" s="1">
        <v>717070</v>
      </c>
      <c r="K7" s="1">
        <v>1194860</v>
      </c>
      <c r="L7" s="19"/>
      <c r="M7" s="6">
        <f>SUMIF('ED attendance'!$C:$C,'ICB summary'!D7,'ED attendance'!$E:$E)</f>
        <v>65.13803999999999</v>
      </c>
      <c r="N7" s="6">
        <f>SUMIF('ED attendance'!$C:$C,'ICB summary'!$D7,'ED attendance'!$F:$F)</f>
        <v>734.80916999999999</v>
      </c>
      <c r="O7" s="6">
        <f>SUMIF('ED attendance'!$C:$C,'ICB summary'!$D7,'ED attendance'!$G:$G)</f>
        <v>2973.8862299999996</v>
      </c>
      <c r="P7" s="6">
        <f>SUMIF('ED attendance'!$C:$C,'ICB summary'!$D7,'ED attendance'!$H:$H)</f>
        <v>2495.4036000000001</v>
      </c>
      <c r="Q7" s="6">
        <f>SUMIF('ED attendance'!$C:$C,'ICB summary'!$D7,'ED attendance'!$I:$I)</f>
        <v>943.93939999999998</v>
      </c>
      <c r="R7" s="6">
        <f t="shared" ref="R7:R53" si="2">SUM(M7:Q7)</f>
        <v>7213.1764400000002</v>
      </c>
      <c r="S7" s="26"/>
      <c r="T7" s="14">
        <f>SUMIF('Police recorded'!$H:$H,'ICB summary'!$D7,'Police recorded'!$K:$K)</f>
        <v>31376.481885921723</v>
      </c>
      <c r="U7" s="14">
        <f>SUMIF('Police recorded'!$H:$H,'ICB summary'!$D7,'Police recorded'!$M:$M)</f>
        <v>41556.929571875778</v>
      </c>
      <c r="V7" s="14">
        <f>SUMIF('Police recorded'!$H:$H,'ICB summary'!$D7,'Police recorded'!$O:$O)</f>
        <v>29</v>
      </c>
      <c r="W7" s="17"/>
      <c r="X7" s="5">
        <f>SUMIF('Hospital admissions'!$A:$A,'ICB summary'!$C7,'Hospital admissions'!$G:$G)</f>
        <v>1767.8995409916606</v>
      </c>
      <c r="Y7" s="16"/>
      <c r="Z7" s="16"/>
      <c r="AA7" s="16"/>
      <c r="AB7" s="16"/>
      <c r="AC7" s="16"/>
      <c r="AD7" s="16"/>
    </row>
    <row r="8" spans="1:30">
      <c r="A8" s="16"/>
      <c r="B8" s="3" t="s">
        <v>42</v>
      </c>
      <c r="C8" s="3" t="s">
        <v>48</v>
      </c>
      <c r="D8" s="3" t="s">
        <v>49</v>
      </c>
      <c r="E8" s="19"/>
      <c r="F8" s="1">
        <v>1415054</v>
      </c>
      <c r="G8" s="1">
        <v>181058</v>
      </c>
      <c r="H8" s="1">
        <v>113776</v>
      </c>
      <c r="I8" s="1">
        <v>264314</v>
      </c>
      <c r="J8" s="1">
        <v>349493</v>
      </c>
      <c r="K8" s="1">
        <v>506413</v>
      </c>
      <c r="L8" s="19"/>
      <c r="M8" s="6">
        <f>SUMIF('ED attendance'!$C:$C,'ICB summary'!D8,'ED attendance'!$E:$E)</f>
        <v>32.590440000000001</v>
      </c>
      <c r="N8" s="6">
        <f>SUMIF('ED attendance'!$C:$C,'ICB summary'!$D8,'ED attendance'!$F:$F)</f>
        <v>360.66991999999999</v>
      </c>
      <c r="O8" s="6">
        <f>SUMIF('ED attendance'!$C:$C,'ICB summary'!$D8,'ED attendance'!$G:$G)</f>
        <v>1588.5271400000001</v>
      </c>
      <c r="P8" s="6">
        <f>SUMIF('ED attendance'!$C:$C,'ICB summary'!$D8,'ED attendance'!$H:$H)</f>
        <v>1216.2356399999999</v>
      </c>
      <c r="Q8" s="6">
        <f>SUMIF('ED attendance'!$C:$C,'ICB summary'!$D8,'ED attendance'!$I:$I)</f>
        <v>400.06627000000003</v>
      </c>
      <c r="R8" s="6">
        <f t="shared" si="2"/>
        <v>3598.0894100000005</v>
      </c>
      <c r="S8" s="26"/>
      <c r="T8" s="14">
        <f>SUMIF('Police recorded'!$H:$H,'ICB summary'!$D8,'Police recorded'!$K:$K)</f>
        <v>15372</v>
      </c>
      <c r="U8" s="14">
        <f>SUMIF('Police recorded'!$H:$H,'ICB summary'!$D8,'Police recorded'!$M:$M)</f>
        <v>20109</v>
      </c>
      <c r="V8" s="14">
        <f>SUMIF('Police recorded'!$H:$H,'ICB summary'!$D8,'Police recorded'!$O:$O)</f>
        <v>19</v>
      </c>
      <c r="W8" s="17"/>
      <c r="X8" s="5">
        <f>SUMIF('Hospital admissions'!$A:$A,'ICB summary'!$C8,'Hospital admissions'!$G:$G)</f>
        <v>789.456171434</v>
      </c>
      <c r="Y8" s="16"/>
      <c r="Z8" s="16"/>
      <c r="AA8" s="16"/>
      <c r="AB8" s="16"/>
      <c r="AC8" s="16"/>
      <c r="AD8" s="16"/>
    </row>
    <row r="9" spans="1:30">
      <c r="A9" s="16"/>
      <c r="B9" s="3" t="s">
        <v>42</v>
      </c>
      <c r="C9" s="3" t="s">
        <v>50</v>
      </c>
      <c r="D9" s="3" t="s">
        <v>51</v>
      </c>
      <c r="E9" s="19"/>
      <c r="F9" s="1">
        <v>2396517</v>
      </c>
      <c r="G9" s="1">
        <v>338189</v>
      </c>
      <c r="H9" s="1">
        <v>205107</v>
      </c>
      <c r="I9" s="1">
        <v>428201</v>
      </c>
      <c r="J9" s="1">
        <v>610729</v>
      </c>
      <c r="K9" s="1">
        <v>814291</v>
      </c>
      <c r="L9" s="19"/>
      <c r="M9" s="6">
        <f>SUMIF('ED attendance'!$C:$C,'ICB summary'!D9,'ED attendance'!$E:$E)</f>
        <v>60.874020000000002</v>
      </c>
      <c r="N9" s="6">
        <f>SUMIF('ED attendance'!$C:$C,'ICB summary'!$D9,'ED attendance'!$F:$F)</f>
        <v>650.18918999999994</v>
      </c>
      <c r="O9" s="6">
        <f>SUMIF('ED attendance'!$C:$C,'ICB summary'!$D9,'ED attendance'!$G:$G)</f>
        <v>2573.48801</v>
      </c>
      <c r="P9" s="6">
        <f>SUMIF('ED attendance'!$C:$C,'ICB summary'!$D9,'ED attendance'!$H:$H)</f>
        <v>2125.3369200000002</v>
      </c>
      <c r="Q9" s="6">
        <f>SUMIF('ED attendance'!$C:$C,'ICB summary'!$D9,'ED attendance'!$I:$I)</f>
        <v>643.28989000000013</v>
      </c>
      <c r="R9" s="6">
        <f t="shared" si="2"/>
        <v>6053.17803</v>
      </c>
      <c r="S9" s="26"/>
      <c r="T9" s="14">
        <f>SUMIF('Police recorded'!$H:$H,'ICB summary'!$D9,'Police recorded'!$K:$K)</f>
        <v>28960.792236670371</v>
      </c>
      <c r="U9" s="14">
        <f>SUMIF('Police recorded'!$H:$H,'ICB summary'!$D9,'Police recorded'!$M:$M)</f>
        <v>45632.16855996519</v>
      </c>
      <c r="V9" s="14">
        <f>SUMIF('Police recorded'!$H:$H,'ICB summary'!$D9,'Police recorded'!$O:$O)</f>
        <v>29.826316043892298</v>
      </c>
      <c r="W9" s="17"/>
      <c r="X9" s="5">
        <f>SUMIF('Hospital admissions'!$A:$A,'ICB summary'!$C9,'Hospital admissions'!$G:$G)</f>
        <v>1254.2155143739999</v>
      </c>
      <c r="Y9" s="16"/>
      <c r="Z9" s="16"/>
      <c r="AA9" s="16"/>
      <c r="AB9" s="16"/>
      <c r="AC9" s="16"/>
      <c r="AD9" s="16"/>
    </row>
    <row r="10" spans="1:30">
      <c r="A10" s="16"/>
      <c r="B10" s="12"/>
      <c r="C10" s="12" t="s">
        <v>52</v>
      </c>
      <c r="D10" s="12" t="s">
        <v>53</v>
      </c>
      <c r="E10" s="18"/>
      <c r="F10" s="7">
        <f>SUM(F11:F13)</f>
        <v>7053843</v>
      </c>
      <c r="G10" s="7">
        <f t="shared" ref="G10:K10" si="3">SUM(G11:G13)</f>
        <v>935215</v>
      </c>
      <c r="H10" s="7">
        <f t="shared" si="3"/>
        <v>577299</v>
      </c>
      <c r="I10" s="7">
        <f t="shared" si="3"/>
        <v>1184765</v>
      </c>
      <c r="J10" s="7">
        <f t="shared" si="3"/>
        <v>1769585</v>
      </c>
      <c r="K10" s="7">
        <f t="shared" si="3"/>
        <v>2586979</v>
      </c>
      <c r="L10" s="18"/>
      <c r="M10" s="27"/>
      <c r="N10" s="27"/>
      <c r="O10" s="27"/>
      <c r="P10" s="27"/>
      <c r="Q10" s="27"/>
      <c r="R10" s="27"/>
      <c r="S10" s="28"/>
      <c r="T10" s="42"/>
      <c r="U10" s="42"/>
      <c r="V10" s="42"/>
      <c r="W10" s="28"/>
      <c r="X10" s="27"/>
      <c r="Y10" s="16"/>
      <c r="Z10" s="16"/>
      <c r="AA10" s="16"/>
      <c r="AB10" s="16"/>
      <c r="AC10" s="16"/>
      <c r="AD10" s="16"/>
    </row>
    <row r="11" spans="1:30">
      <c r="A11" s="16"/>
      <c r="B11" s="3" t="s">
        <v>52</v>
      </c>
      <c r="C11" s="3" t="s">
        <v>54</v>
      </c>
      <c r="D11" s="3" t="s">
        <v>55</v>
      </c>
      <c r="E11" s="19"/>
      <c r="F11" s="1">
        <v>2503902</v>
      </c>
      <c r="G11" s="1">
        <v>314694</v>
      </c>
      <c r="H11" s="1">
        <v>195177</v>
      </c>
      <c r="I11" s="1">
        <v>401365</v>
      </c>
      <c r="J11" s="1">
        <v>614221</v>
      </c>
      <c r="K11" s="1">
        <v>978445</v>
      </c>
      <c r="L11" s="19"/>
      <c r="M11" s="6">
        <f>SUMIF('ED attendance'!$C:$C,'ICB summary'!D11,'ED attendance'!$E:$E)</f>
        <v>56.644919999999999</v>
      </c>
      <c r="N11" s="6">
        <f>SUMIF('ED attendance'!$C:$C,'ICB summary'!$D11,'ED attendance'!$F:$F)</f>
        <v>618.71109000000001</v>
      </c>
      <c r="O11" s="6">
        <f>SUMIF('ED attendance'!$C:$C,'ICB summary'!$D11,'ED attendance'!$G:$G)</f>
        <v>2412.2036499999999</v>
      </c>
      <c r="P11" s="6">
        <f>SUMIF('ED attendance'!$C:$C,'ICB summary'!$D11,'ED attendance'!$H:$H)</f>
        <v>2137.4890799999998</v>
      </c>
      <c r="Q11" s="6">
        <f>SUMIF('ED attendance'!$C:$C,'ICB summary'!$D11,'ED attendance'!$I:$I)</f>
        <v>772.97155000000009</v>
      </c>
      <c r="R11" s="6">
        <f t="shared" si="2"/>
        <v>5998.0202900000004</v>
      </c>
      <c r="S11" s="26"/>
      <c r="T11" s="14">
        <f>SUMIF('Police recorded'!$H:$H,'ICB summary'!$D11,'Police recorded'!$K:$K)</f>
        <v>25444</v>
      </c>
      <c r="U11" s="14">
        <f>SUMIF('Police recorded'!$H:$H,'ICB summary'!$D11,'Police recorded'!$M:$M)</f>
        <v>42012</v>
      </c>
      <c r="V11" s="14">
        <f>SUMIF('Police recorded'!$H:$H,'ICB summary'!$D11,'Police recorded'!$O:$O)</f>
        <v>19</v>
      </c>
      <c r="W11" s="17"/>
      <c r="X11" s="5">
        <f>SUMIF('Hospital admissions'!$A:$A,'ICB summary'!$C11,'Hospital admissions'!$G:$G)</f>
        <v>1979.9448438520001</v>
      </c>
      <c r="Y11" s="16"/>
      <c r="Z11" s="16"/>
      <c r="AA11" s="16"/>
      <c r="AB11" s="16"/>
      <c r="AC11" s="16"/>
      <c r="AD11" s="16"/>
    </row>
    <row r="12" spans="1:30">
      <c r="A12" s="16"/>
      <c r="B12" s="3" t="s">
        <v>52</v>
      </c>
      <c r="C12" s="3" t="s">
        <v>56</v>
      </c>
      <c r="D12" s="3" t="s">
        <v>57</v>
      </c>
      <c r="E12" s="19"/>
      <c r="F12" s="1">
        <v>2848286</v>
      </c>
      <c r="G12" s="1">
        <v>406069</v>
      </c>
      <c r="H12" s="1">
        <v>242521</v>
      </c>
      <c r="I12" s="1">
        <v>519734</v>
      </c>
      <c r="J12" s="1">
        <v>751968</v>
      </c>
      <c r="K12" s="1">
        <v>927994</v>
      </c>
      <c r="L12" s="19"/>
      <c r="M12" s="6">
        <f>SUMIF('ED attendance'!$C:$C,'ICB summary'!D12,'ED attendance'!$E:$E)</f>
        <v>73.092420000000004</v>
      </c>
      <c r="N12" s="6">
        <f>SUMIF('ED attendance'!$C:$C,'ICB summary'!$D12,'ED attendance'!$F:$F)</f>
        <v>768.79156999999998</v>
      </c>
      <c r="O12" s="6">
        <f>SUMIF('ED attendance'!$C:$C,'ICB summary'!$D12,'ED attendance'!$G:$G)</f>
        <v>3123.6013400000002</v>
      </c>
      <c r="P12" s="6">
        <f>SUMIF('ED attendance'!$C:$C,'ICB summary'!$D12,'ED attendance'!$H:$H)</f>
        <v>2616.8486399999997</v>
      </c>
      <c r="Q12" s="6">
        <f>SUMIF('ED attendance'!$C:$C,'ICB summary'!$D12,'ED attendance'!$I:$I)</f>
        <v>733.11526000000003</v>
      </c>
      <c r="R12" s="6">
        <f t="shared" si="2"/>
        <v>7315.4492300000002</v>
      </c>
      <c r="S12" s="26"/>
      <c r="T12" s="14">
        <f>SUMIF('Police recorded'!$H:$H,'ICB summary'!$D12,'Police recorded'!$K:$K)</f>
        <v>30525</v>
      </c>
      <c r="U12" s="14">
        <f>SUMIF('Police recorded'!$H:$H,'ICB summary'!$D12,'Police recorded'!$M:$M)</f>
        <v>54041</v>
      </c>
      <c r="V12" s="14">
        <f>SUMIF('Police recorded'!$H:$H,'ICB summary'!$D12,'Police recorded'!$O:$O)</f>
        <v>57</v>
      </c>
      <c r="W12" s="17"/>
      <c r="X12" s="5">
        <f>SUMIF('Hospital admissions'!$A:$A,'ICB summary'!$C12,'Hospital admissions'!$G:$G)</f>
        <v>1678.1577971869999</v>
      </c>
      <c r="Y12" s="16"/>
      <c r="Z12" s="16"/>
      <c r="AA12" s="16"/>
      <c r="AB12" s="16"/>
      <c r="AC12" s="16"/>
      <c r="AD12" s="16"/>
    </row>
    <row r="13" spans="1:30">
      <c r="A13" s="16"/>
      <c r="B13" s="3" t="s">
        <v>52</v>
      </c>
      <c r="C13" s="3" t="s">
        <v>58</v>
      </c>
      <c r="D13" s="3" t="s">
        <v>59</v>
      </c>
      <c r="E13" s="19"/>
      <c r="F13" s="1">
        <v>1701655</v>
      </c>
      <c r="G13" s="1">
        <v>214452</v>
      </c>
      <c r="H13" s="1">
        <v>139601</v>
      </c>
      <c r="I13" s="1">
        <v>263666</v>
      </c>
      <c r="J13" s="1">
        <v>403396</v>
      </c>
      <c r="K13" s="1">
        <v>680540</v>
      </c>
      <c r="L13" s="19"/>
      <c r="M13" s="6">
        <f>SUMIF('ED attendance'!$C:$C,'ICB summary'!D13,'ED attendance'!$E:$E)</f>
        <v>38.60136</v>
      </c>
      <c r="N13" s="6">
        <f>SUMIF('ED attendance'!$C:$C,'ICB summary'!$D13,'ED attendance'!$F:$F)</f>
        <v>442.53516999999999</v>
      </c>
      <c r="O13" s="6">
        <f>SUMIF('ED attendance'!$C:$C,'ICB summary'!$D13,'ED attendance'!$G:$G)</f>
        <v>1584.63266</v>
      </c>
      <c r="P13" s="6">
        <f>SUMIF('ED attendance'!$C:$C,'ICB summary'!$D13,'ED attendance'!$H:$H)</f>
        <v>1403.81808</v>
      </c>
      <c r="Q13" s="6">
        <f>SUMIF('ED attendance'!$C:$C,'ICB summary'!$D13,'ED attendance'!$I:$I)</f>
        <v>537.62659999999994</v>
      </c>
      <c r="R13" s="6">
        <f t="shared" si="2"/>
        <v>4007.21387</v>
      </c>
      <c r="S13" s="26"/>
      <c r="T13" s="14">
        <f>SUMIF('Police recorded'!$H:$H,'ICB summary'!$D13,'Police recorded'!$K:$K)</f>
        <v>19167.918913291953</v>
      </c>
      <c r="U13" s="14">
        <f>SUMIF('Police recorded'!$H:$H,'ICB summary'!$D13,'Police recorded'!$M:$M)</f>
        <v>24393.349878987079</v>
      </c>
      <c r="V13" s="14">
        <f>SUMIF('Police recorded'!$H:$H,'ICB summary'!$D13,'Police recorded'!$O:$O)</f>
        <v>15.097581411836741</v>
      </c>
      <c r="W13" s="17"/>
      <c r="X13" s="5">
        <f>SUMIF('Hospital admissions'!$A:$A,'ICB summary'!$C13,'Hospital admissions'!$G:$G)</f>
        <v>848.79888455566424</v>
      </c>
      <c r="Y13" s="16"/>
      <c r="Z13" s="16"/>
      <c r="AA13" s="16"/>
      <c r="AB13" s="16"/>
      <c r="AC13" s="16"/>
      <c r="AD13" s="16"/>
    </row>
    <row r="14" spans="1:30">
      <c r="A14" s="16"/>
      <c r="B14" s="12"/>
      <c r="C14" s="12" t="s">
        <v>60</v>
      </c>
      <c r="D14" s="12" t="s">
        <v>61</v>
      </c>
      <c r="E14" s="18"/>
      <c r="F14" s="7">
        <f>SUM(F15:F25)</f>
        <v>10827512</v>
      </c>
      <c r="G14" s="7">
        <f t="shared" ref="G14:K14" si="4">SUM(G15:G25)</f>
        <v>1422105</v>
      </c>
      <c r="H14" s="7">
        <f t="shared" si="4"/>
        <v>892120</v>
      </c>
      <c r="I14" s="7">
        <f t="shared" si="4"/>
        <v>1825310</v>
      </c>
      <c r="J14" s="7">
        <f t="shared" si="4"/>
        <v>2678008</v>
      </c>
      <c r="K14" s="7">
        <f t="shared" si="4"/>
        <v>4009969</v>
      </c>
      <c r="L14" s="18"/>
      <c r="M14" s="27"/>
      <c r="N14" s="27"/>
      <c r="O14" s="27"/>
      <c r="P14" s="27"/>
      <c r="Q14" s="27"/>
      <c r="R14" s="27"/>
      <c r="S14" s="28"/>
      <c r="T14" s="42"/>
      <c r="U14" s="42"/>
      <c r="V14" s="42"/>
      <c r="W14" s="28"/>
      <c r="X14" s="27"/>
      <c r="Y14" s="16"/>
      <c r="Z14" s="16"/>
      <c r="AA14" s="16"/>
      <c r="AB14" s="16"/>
      <c r="AC14" s="16"/>
      <c r="AD14" s="16"/>
    </row>
    <row r="15" spans="1:30">
      <c r="A15" s="16"/>
      <c r="B15" s="3" t="s">
        <v>60</v>
      </c>
      <c r="C15" s="3" t="s">
        <v>62</v>
      </c>
      <c r="D15" s="3" t="s">
        <v>63</v>
      </c>
      <c r="E15" s="19"/>
      <c r="F15" s="1">
        <v>1358012</v>
      </c>
      <c r="G15" s="1">
        <v>207161</v>
      </c>
      <c r="H15" s="1">
        <v>127293</v>
      </c>
      <c r="I15" s="1">
        <v>285927</v>
      </c>
      <c r="J15" s="1">
        <v>340496</v>
      </c>
      <c r="K15" s="1">
        <v>397135</v>
      </c>
      <c r="L15" s="19"/>
      <c r="M15" s="6">
        <f>SUMIF('ED attendance'!$C:$C,'ICB summary'!D15,'ED attendance'!$E:$E)</f>
        <v>37.288980000000002</v>
      </c>
      <c r="N15" s="6">
        <f>SUMIF('ED attendance'!$C:$C,'ICB summary'!$D15,'ED attendance'!$F:$F)</f>
        <v>403.51881000000003</v>
      </c>
      <c r="O15" s="6">
        <f>SUMIF('ED attendance'!$C:$C,'ICB summary'!$D15,'ED attendance'!$G:$G)</f>
        <v>1718.42127</v>
      </c>
      <c r="P15" s="6">
        <f>SUMIF('ED attendance'!$C:$C,'ICB summary'!$D15,'ED attendance'!$H:$H)</f>
        <v>1184.92608</v>
      </c>
      <c r="Q15" s="6">
        <f>SUMIF('ED attendance'!$C:$C,'ICB summary'!$D15,'ED attendance'!$I:$I)</f>
        <v>313.73665</v>
      </c>
      <c r="R15" s="6">
        <f t="shared" si="2"/>
        <v>3657.8917899999997</v>
      </c>
      <c r="S15" s="26"/>
      <c r="T15" s="14">
        <f>SUMIF('Police recorded'!$H:$H,'ICB summary'!$D15,'Police recorded'!$K:$K)</f>
        <v>19929</v>
      </c>
      <c r="U15" s="14">
        <f>SUMIF('Police recorded'!$H:$H,'ICB summary'!$D15,'Police recorded'!$M:$M)</f>
        <v>30428</v>
      </c>
      <c r="V15" s="14">
        <f>SUMIF('Police recorded'!$H:$H,'ICB summary'!$D15,'Police recorded'!$O:$O)</f>
        <v>32</v>
      </c>
      <c r="W15" s="17"/>
      <c r="X15" s="5">
        <f>SUMIF('Hospital admissions'!$A:$A,'ICB summary'!$C15,'Hospital admissions'!$G:$G)</f>
        <v>806.95683488099996</v>
      </c>
      <c r="Y15" s="16"/>
      <c r="Z15" s="16"/>
      <c r="AA15" s="16"/>
      <c r="AB15" s="16"/>
      <c r="AC15" s="16"/>
      <c r="AD15" s="16"/>
    </row>
    <row r="16" spans="1:30">
      <c r="A16" s="16"/>
      <c r="B16" s="3" t="s">
        <v>60</v>
      </c>
      <c r="C16" s="3" t="s">
        <v>64</v>
      </c>
      <c r="D16" s="3" t="s">
        <v>65</v>
      </c>
      <c r="E16" s="19"/>
      <c r="F16" s="1">
        <v>1202528</v>
      </c>
      <c r="G16" s="1">
        <v>177914</v>
      </c>
      <c r="H16" s="1">
        <v>107101</v>
      </c>
      <c r="I16" s="1">
        <v>190114</v>
      </c>
      <c r="J16" s="1">
        <v>313725</v>
      </c>
      <c r="K16" s="1">
        <v>413674</v>
      </c>
      <c r="L16" s="19"/>
      <c r="M16" s="6">
        <f>SUMIF('ED attendance'!$C:$C,'ICB summary'!D16,'ED attendance'!$E:$E)</f>
        <v>32.024519999999995</v>
      </c>
      <c r="N16" s="6">
        <f>SUMIF('ED attendance'!$C:$C,'ICB summary'!$D16,'ED attendance'!$F:$F)</f>
        <v>339.51017000000002</v>
      </c>
      <c r="O16" s="6">
        <f>SUMIF('ED attendance'!$C:$C,'ICB summary'!$D16,'ED attendance'!$G:$G)</f>
        <v>1142.5851399999999</v>
      </c>
      <c r="P16" s="6">
        <f>SUMIF('ED attendance'!$C:$C,'ICB summary'!$D16,'ED attendance'!$H:$H)</f>
        <v>1091.7630000000001</v>
      </c>
      <c r="Q16" s="6">
        <f>SUMIF('ED attendance'!$C:$C,'ICB summary'!$D16,'ED attendance'!$I:$I)</f>
        <v>326.80246</v>
      </c>
      <c r="R16" s="6">
        <f t="shared" si="2"/>
        <v>2932.6852899999999</v>
      </c>
      <c r="S16" s="26"/>
      <c r="T16" s="14">
        <f>SUMIF('Police recorded'!$H:$H,'ICB summary'!$D16,'Police recorded'!$K:$K)</f>
        <v>15591</v>
      </c>
      <c r="U16" s="14">
        <f>SUMIF('Police recorded'!$H:$H,'ICB summary'!$D16,'Police recorded'!$M:$M)</f>
        <v>22790</v>
      </c>
      <c r="V16" s="14">
        <f>SUMIF('Police recorded'!$H:$H,'ICB summary'!$D16,'Police recorded'!$O:$O)</f>
        <v>16</v>
      </c>
      <c r="W16" s="17"/>
      <c r="X16" s="5">
        <f>SUMIF('Hospital admissions'!$A:$A,'ICB summary'!$C16,'Hospital admissions'!$G:$G)</f>
        <v>506.269528659</v>
      </c>
      <c r="Y16" s="16"/>
      <c r="Z16" s="16"/>
      <c r="AA16" s="16"/>
      <c r="AB16" s="16"/>
      <c r="AC16" s="16"/>
      <c r="AD16" s="16"/>
    </row>
    <row r="17" spans="1:30">
      <c r="A17" s="16"/>
      <c r="B17" s="3" t="s">
        <v>60</v>
      </c>
      <c r="C17" s="3" t="s">
        <v>66</v>
      </c>
      <c r="D17" s="3" t="s">
        <v>67</v>
      </c>
      <c r="E17" s="19"/>
      <c r="F17" s="1">
        <v>963173</v>
      </c>
      <c r="G17" s="1">
        <v>124520</v>
      </c>
      <c r="H17" s="1">
        <v>75440</v>
      </c>
      <c r="I17" s="1">
        <v>191559</v>
      </c>
      <c r="J17" s="1">
        <v>240075</v>
      </c>
      <c r="K17" s="1">
        <v>331579</v>
      </c>
      <c r="L17" s="19"/>
      <c r="M17" s="6">
        <f>SUMIF('ED attendance'!$C:$C,'ICB summary'!D17,'ED attendance'!$E:$E)</f>
        <v>22.413599999999999</v>
      </c>
      <c r="N17" s="6">
        <f>SUMIF('ED attendance'!$C:$C,'ICB summary'!$D17,'ED attendance'!$F:$F)</f>
        <v>239.14479999999998</v>
      </c>
      <c r="O17" s="6">
        <f>SUMIF('ED attendance'!$C:$C,'ICB summary'!$D17,'ED attendance'!$G:$G)</f>
        <v>1151.2695899999999</v>
      </c>
      <c r="P17" s="6">
        <f>SUMIF('ED attendance'!$C:$C,'ICB summary'!$D17,'ED attendance'!$H:$H)</f>
        <v>835.46100000000001</v>
      </c>
      <c r="Q17" s="6">
        <f>SUMIF('ED attendance'!$C:$C,'ICB summary'!$D17,'ED attendance'!$I:$I)</f>
        <v>261.94740999999999</v>
      </c>
      <c r="R17" s="6">
        <f t="shared" si="2"/>
        <v>2510.2363999999998</v>
      </c>
      <c r="S17" s="26"/>
      <c r="T17" s="14">
        <f>SUMIF('Police recorded'!$H:$H,'ICB summary'!$D17,'Police recorded'!$K:$K)</f>
        <v>8649</v>
      </c>
      <c r="U17" s="14">
        <f>SUMIF('Police recorded'!$H:$H,'ICB summary'!$D17,'Police recorded'!$M:$M)</f>
        <v>13364</v>
      </c>
      <c r="V17" s="14">
        <f>SUMIF('Police recorded'!$H:$H,'ICB summary'!$D17,'Police recorded'!$O:$O)</f>
        <v>13</v>
      </c>
      <c r="W17" s="17"/>
      <c r="X17" s="5">
        <f>SUMIF('Hospital admissions'!$A:$A,'ICB summary'!$C17,'Hospital admissions'!$G:$G)</f>
        <v>328.10998437199999</v>
      </c>
      <c r="Y17" s="16"/>
      <c r="Z17" s="16"/>
      <c r="AA17" s="16"/>
      <c r="AB17" s="16"/>
      <c r="AC17" s="16"/>
      <c r="AD17" s="16"/>
    </row>
    <row r="18" spans="1:30">
      <c r="A18" s="16"/>
      <c r="B18" s="3" t="s">
        <v>60</v>
      </c>
      <c r="C18" s="3" t="s">
        <v>68</v>
      </c>
      <c r="D18" s="3" t="s">
        <v>69</v>
      </c>
      <c r="E18" s="19"/>
      <c r="F18" s="1">
        <v>1063997</v>
      </c>
      <c r="G18" s="1">
        <v>129955</v>
      </c>
      <c r="H18" s="1">
        <v>84493</v>
      </c>
      <c r="I18" s="1">
        <v>158554</v>
      </c>
      <c r="J18" s="1">
        <v>262764</v>
      </c>
      <c r="K18" s="1">
        <v>428231</v>
      </c>
      <c r="L18" s="19"/>
      <c r="M18" s="6">
        <f>SUMIF('ED attendance'!$C:$C,'ICB summary'!D18,'ED attendance'!$E:$E)</f>
        <v>23.3919</v>
      </c>
      <c r="N18" s="6">
        <f>SUMIF('ED attendance'!$C:$C,'ICB summary'!$D18,'ED attendance'!$F:$F)</f>
        <v>267.84280999999999</v>
      </c>
      <c r="O18" s="6">
        <f>SUMIF('ED attendance'!$C:$C,'ICB summary'!$D18,'ED attendance'!$G:$G)</f>
        <v>952.90953999999999</v>
      </c>
      <c r="P18" s="6">
        <f>SUMIF('ED attendance'!$C:$C,'ICB summary'!$D18,'ED attendance'!$H:$H)</f>
        <v>914.41872000000001</v>
      </c>
      <c r="Q18" s="6">
        <f>SUMIF('ED attendance'!$C:$C,'ICB summary'!$D18,'ED attendance'!$I:$I)</f>
        <v>338.30249000000003</v>
      </c>
      <c r="R18" s="6">
        <f t="shared" si="2"/>
        <v>2496.86546</v>
      </c>
      <c r="S18" s="26"/>
      <c r="T18" s="14">
        <f>SUMIF('Police recorded'!$H:$H,'ICB summary'!$D18,'Police recorded'!$K:$K)</f>
        <v>9101</v>
      </c>
      <c r="U18" s="14">
        <f>SUMIF('Police recorded'!$H:$H,'ICB summary'!$D18,'Police recorded'!$M:$M)</f>
        <v>14352</v>
      </c>
      <c r="V18" s="14">
        <f>SUMIF('Police recorded'!$H:$H,'ICB summary'!$D18,'Police recorded'!$O:$O)</f>
        <v>18</v>
      </c>
      <c r="W18" s="17"/>
      <c r="X18" s="5">
        <f>SUMIF('Hospital admissions'!$A:$A,'ICB summary'!$C18,'Hospital admissions'!$G:$G)</f>
        <v>370.81974950599999</v>
      </c>
      <c r="Y18" s="16"/>
      <c r="Z18" s="16"/>
      <c r="AA18" s="16"/>
      <c r="AB18" s="16"/>
      <c r="AC18" s="16"/>
      <c r="AD18" s="16"/>
    </row>
    <row r="19" spans="1:30">
      <c r="A19" s="16"/>
      <c r="B19" s="3" t="s">
        <v>60</v>
      </c>
      <c r="C19" s="3" t="s">
        <v>70</v>
      </c>
      <c r="D19" s="3" t="s">
        <v>71</v>
      </c>
      <c r="E19" s="19"/>
      <c r="F19" s="1">
        <v>791685</v>
      </c>
      <c r="G19" s="1">
        <v>93961</v>
      </c>
      <c r="H19" s="1">
        <v>61421</v>
      </c>
      <c r="I19" s="1">
        <v>106264</v>
      </c>
      <c r="J19" s="1">
        <v>188083</v>
      </c>
      <c r="K19" s="1">
        <v>341956</v>
      </c>
      <c r="L19" s="19"/>
      <c r="M19" s="6">
        <f>SUMIF('ED attendance'!$C:$C,'ICB summary'!D19,'ED attendance'!$E:$E)</f>
        <v>16.912979999999997</v>
      </c>
      <c r="N19" s="6">
        <f>SUMIF('ED attendance'!$C:$C,'ICB summary'!$D19,'ED attendance'!$F:$F)</f>
        <v>194.70456999999999</v>
      </c>
      <c r="O19" s="6">
        <f>SUMIF('ED attendance'!$C:$C,'ICB summary'!$D19,'ED attendance'!$G:$G)</f>
        <v>638.64663999999993</v>
      </c>
      <c r="P19" s="6">
        <f>SUMIF('ED attendance'!$C:$C,'ICB summary'!$D19,'ED attendance'!$H:$H)</f>
        <v>654.52883999999995</v>
      </c>
      <c r="Q19" s="6">
        <f>SUMIF('ED attendance'!$C:$C,'ICB summary'!$D19,'ED attendance'!$I:$I)</f>
        <v>270.14524</v>
      </c>
      <c r="R19" s="6">
        <f t="shared" si="2"/>
        <v>1774.9382699999999</v>
      </c>
      <c r="S19" s="26"/>
      <c r="T19" s="14">
        <f>SUMIF('Police recorded'!$H:$H,'ICB summary'!$D19,'Police recorded'!$K:$K)</f>
        <v>6723.9999999999991</v>
      </c>
      <c r="U19" s="14">
        <f>SUMIF('Police recorded'!$H:$H,'ICB summary'!$D19,'Police recorded'!$M:$M)</f>
        <v>8208.9999999999982</v>
      </c>
      <c r="V19" s="14">
        <f>SUMIF('Police recorded'!$H:$H,'ICB summary'!$D19,'Police recorded'!$O:$O)</f>
        <v>12</v>
      </c>
      <c r="W19" s="17"/>
      <c r="X19" s="5">
        <f>SUMIF('Hospital admissions'!$A:$A,'ICB summary'!$C19,'Hospital admissions'!$G:$G)</f>
        <v>175.17377582999998</v>
      </c>
      <c r="Y19" s="16"/>
      <c r="Z19" s="16"/>
      <c r="AA19" s="16"/>
      <c r="AB19" s="16"/>
      <c r="AC19" s="16"/>
      <c r="AD19" s="16"/>
    </row>
    <row r="20" spans="1:30">
      <c r="A20" s="16"/>
      <c r="B20" s="3" t="s">
        <v>60</v>
      </c>
      <c r="C20" s="3" t="s">
        <v>72</v>
      </c>
      <c r="D20" s="3" t="s">
        <v>73</v>
      </c>
      <c r="E20" s="19"/>
      <c r="F20" s="1">
        <v>1107597</v>
      </c>
      <c r="G20" s="1">
        <v>143723</v>
      </c>
      <c r="H20" s="1">
        <v>91539</v>
      </c>
      <c r="I20" s="1">
        <v>205795</v>
      </c>
      <c r="J20" s="1">
        <v>271998</v>
      </c>
      <c r="K20" s="1">
        <v>394542</v>
      </c>
      <c r="L20" s="19"/>
      <c r="M20" s="6">
        <f>SUMIF('ED attendance'!$C:$C,'ICB summary'!D20,'ED attendance'!$E:$E)</f>
        <v>25.870140000000003</v>
      </c>
      <c r="N20" s="6">
        <f>SUMIF('ED attendance'!$C:$C,'ICB summary'!$D20,'ED attendance'!$F:$F)</f>
        <v>290.17863</v>
      </c>
      <c r="O20" s="6">
        <f>SUMIF('ED attendance'!$C:$C,'ICB summary'!$D20,'ED attendance'!$G:$G)</f>
        <v>1236.8279499999999</v>
      </c>
      <c r="P20" s="6">
        <f>SUMIF('ED attendance'!$C:$C,'ICB summary'!$D20,'ED attendance'!$H:$H)</f>
        <v>946.55304000000001</v>
      </c>
      <c r="Q20" s="6">
        <f>SUMIF('ED attendance'!$C:$C,'ICB summary'!$D20,'ED attendance'!$I:$I)</f>
        <v>311.68817999999999</v>
      </c>
      <c r="R20" s="6">
        <f t="shared" si="2"/>
        <v>2811.1179400000001</v>
      </c>
      <c r="S20" s="26"/>
      <c r="T20" s="14">
        <f>SUMIF('Police recorded'!$H:$H,'ICB summary'!$D20,'Police recorded'!$K:$K)</f>
        <v>12948</v>
      </c>
      <c r="U20" s="14">
        <f>SUMIF('Police recorded'!$H:$H,'ICB summary'!$D20,'Police recorded'!$M:$M)</f>
        <v>11110</v>
      </c>
      <c r="V20" s="14">
        <f>SUMIF('Police recorded'!$H:$H,'ICB summary'!$D20,'Police recorded'!$O:$O)</f>
        <v>15</v>
      </c>
      <c r="W20" s="17"/>
      <c r="X20" s="5">
        <f>SUMIF('Hospital admissions'!$A:$A,'ICB summary'!$C20,'Hospital admissions'!$G:$G)</f>
        <v>293.90412829999997</v>
      </c>
      <c r="Y20" s="16"/>
      <c r="Z20" s="16"/>
      <c r="AA20" s="16"/>
      <c r="AB20" s="16"/>
      <c r="AC20" s="16"/>
      <c r="AD20" s="16"/>
    </row>
    <row r="21" spans="1:30">
      <c r="A21" s="16"/>
      <c r="B21" s="3" t="s">
        <v>60</v>
      </c>
      <c r="C21" s="3" t="s">
        <v>74</v>
      </c>
      <c r="D21" s="3" t="s">
        <v>75</v>
      </c>
      <c r="E21" s="19"/>
      <c r="F21" s="1">
        <v>766333</v>
      </c>
      <c r="G21" s="1">
        <v>90325</v>
      </c>
      <c r="H21" s="1">
        <v>57007</v>
      </c>
      <c r="I21" s="1">
        <v>110249</v>
      </c>
      <c r="J21" s="1">
        <v>175283</v>
      </c>
      <c r="K21" s="1">
        <v>333469</v>
      </c>
      <c r="L21" s="19"/>
      <c r="M21" s="6">
        <f>SUMIF('ED attendance'!$C:$C,'ICB summary'!D21,'ED attendance'!$E:$E)</f>
        <v>16.258500000000002</v>
      </c>
      <c r="N21" s="6">
        <f>SUMIF('ED attendance'!$C:$C,'ICB summary'!$D21,'ED attendance'!$F:$F)</f>
        <v>180.71218999999999</v>
      </c>
      <c r="O21" s="6">
        <f>SUMIF('ED attendance'!$C:$C,'ICB summary'!$D21,'ED attendance'!$G:$G)</f>
        <v>662.5964899999999</v>
      </c>
      <c r="P21" s="6">
        <f>SUMIF('ED attendance'!$C:$C,'ICB summary'!$D21,'ED attendance'!$H:$H)</f>
        <v>609.98483999999996</v>
      </c>
      <c r="Q21" s="6">
        <f>SUMIF('ED attendance'!$C:$C,'ICB summary'!$D21,'ED attendance'!$I:$I)</f>
        <v>263.44051000000002</v>
      </c>
      <c r="R21" s="6">
        <f t="shared" si="2"/>
        <v>1732.99253</v>
      </c>
      <c r="S21" s="26"/>
      <c r="T21" s="14">
        <f>SUMIF('Police recorded'!$H:$H,'ICB summary'!$D21,'Police recorded'!$K:$K)</f>
        <v>6192</v>
      </c>
      <c r="U21" s="14">
        <f>SUMIF('Police recorded'!$H:$H,'ICB summary'!$D21,'Police recorded'!$M:$M)</f>
        <v>8559</v>
      </c>
      <c r="V21" s="14">
        <f>SUMIF('Police recorded'!$H:$H,'ICB summary'!$D21,'Police recorded'!$O:$O)</f>
        <v>13</v>
      </c>
      <c r="W21" s="17"/>
      <c r="X21" s="5">
        <f>SUMIF('Hospital admissions'!$A:$A,'ICB summary'!$C21,'Hospital admissions'!$G:$G)</f>
        <v>192.49575071500001</v>
      </c>
      <c r="Y21" s="16"/>
      <c r="Z21" s="16"/>
      <c r="AA21" s="16"/>
      <c r="AB21" s="16"/>
      <c r="AC21" s="16"/>
      <c r="AD21" s="16"/>
    </row>
    <row r="22" spans="1:30">
      <c r="A22" s="16"/>
      <c r="B22" s="3" t="s">
        <v>60</v>
      </c>
      <c r="C22" s="3" t="s">
        <v>76</v>
      </c>
      <c r="D22" s="3" t="s">
        <v>77</v>
      </c>
      <c r="E22" s="19"/>
      <c r="F22" s="1">
        <v>757181</v>
      </c>
      <c r="G22" s="1">
        <v>107089</v>
      </c>
      <c r="H22" s="1">
        <v>65998</v>
      </c>
      <c r="I22" s="1">
        <v>105623</v>
      </c>
      <c r="J22" s="1">
        <v>200061</v>
      </c>
      <c r="K22" s="1">
        <v>278410</v>
      </c>
      <c r="L22" s="19"/>
      <c r="M22" s="6">
        <f>SUMIF('ED attendance'!$C:$C,'ICB summary'!D22,'ED attendance'!$E:$E)</f>
        <v>19.276019999999999</v>
      </c>
      <c r="N22" s="6">
        <f>SUMIF('ED attendance'!$C:$C,'ICB summary'!$D22,'ED attendance'!$F:$F)</f>
        <v>209.21366</v>
      </c>
      <c r="O22" s="6">
        <f>SUMIF('ED attendance'!$C:$C,'ICB summary'!$D22,'ED attendance'!$G:$G)</f>
        <v>634.79422999999997</v>
      </c>
      <c r="P22" s="6">
        <f>SUMIF('ED attendance'!$C:$C,'ICB summary'!$D22,'ED attendance'!$H:$H)</f>
        <v>696.21227999999996</v>
      </c>
      <c r="Q22" s="6">
        <f>SUMIF('ED attendance'!$C:$C,'ICB summary'!$D22,'ED attendance'!$I:$I)</f>
        <v>219.94390000000004</v>
      </c>
      <c r="R22" s="6">
        <f t="shared" si="2"/>
        <v>1779.4400899999998</v>
      </c>
      <c r="S22" s="26"/>
      <c r="T22" s="14">
        <f>SUMIF('Police recorded'!$H:$H,'ICB summary'!$D22,'Police recorded'!$K:$K)</f>
        <v>7504</v>
      </c>
      <c r="U22" s="14">
        <f>SUMIF('Police recorded'!$H:$H,'ICB summary'!$D22,'Police recorded'!$M:$M)</f>
        <v>10951</v>
      </c>
      <c r="V22" s="14">
        <f>SUMIF('Police recorded'!$H:$H,'ICB summary'!$D22,'Police recorded'!$O:$O)</f>
        <v>11</v>
      </c>
      <c r="W22" s="17"/>
      <c r="X22" s="5">
        <f>SUMIF('Hospital admissions'!$A:$A,'ICB summary'!$C22,'Hospital admissions'!$G:$G)</f>
        <v>287.767218834</v>
      </c>
      <c r="Y22" s="16"/>
      <c r="Z22" s="16"/>
      <c r="AA22" s="16"/>
      <c r="AB22" s="16"/>
      <c r="AC22" s="16"/>
      <c r="AD22" s="16"/>
    </row>
    <row r="23" spans="1:30">
      <c r="A23" s="16"/>
      <c r="B23" s="3" t="s">
        <v>60</v>
      </c>
      <c r="C23" s="3" t="s">
        <v>78</v>
      </c>
      <c r="D23" s="3" t="s">
        <v>79</v>
      </c>
      <c r="E23" s="19"/>
      <c r="F23" s="1">
        <v>1170475</v>
      </c>
      <c r="G23" s="1">
        <v>146859</v>
      </c>
      <c r="H23" s="1">
        <v>90907</v>
      </c>
      <c r="I23" s="1">
        <v>227077</v>
      </c>
      <c r="J23" s="1">
        <v>284259</v>
      </c>
      <c r="K23" s="1">
        <v>421373</v>
      </c>
      <c r="L23" s="19"/>
      <c r="M23" s="6">
        <f>SUMIF('ED attendance'!$C:$C,'ICB summary'!D23,'ED attendance'!$E:$E)</f>
        <v>26.434619999999999</v>
      </c>
      <c r="N23" s="6">
        <f>SUMIF('ED attendance'!$C:$C,'ICB summary'!$D23,'ED attendance'!$F:$F)</f>
        <v>288.17518999999999</v>
      </c>
      <c r="O23" s="6">
        <f>SUMIF('ED attendance'!$C:$C,'ICB summary'!$D23,'ED attendance'!$G:$G)</f>
        <v>1364.7327699999998</v>
      </c>
      <c r="P23" s="6">
        <f>SUMIF('ED attendance'!$C:$C,'ICB summary'!$D23,'ED attendance'!$H:$H)</f>
        <v>989.22131999999999</v>
      </c>
      <c r="Q23" s="6">
        <f>SUMIF('ED attendance'!$C:$C,'ICB summary'!$D23,'ED attendance'!$I:$I)</f>
        <v>332.88467000000003</v>
      </c>
      <c r="R23" s="6">
        <f t="shared" si="2"/>
        <v>3001.4485699999996</v>
      </c>
      <c r="S23" s="26"/>
      <c r="T23" s="14">
        <f>SUMIF('Police recorded'!$H:$H,'ICB summary'!$D23,'Police recorded'!$K:$K)</f>
        <v>11111</v>
      </c>
      <c r="U23" s="14">
        <f>SUMIF('Police recorded'!$H:$H,'ICB summary'!$D23,'Police recorded'!$M:$M)</f>
        <v>12613</v>
      </c>
      <c r="V23" s="14">
        <f>SUMIF('Police recorded'!$H:$H,'ICB summary'!$D23,'Police recorded'!$O:$O)</f>
        <v>9</v>
      </c>
      <c r="W23" s="17"/>
      <c r="X23" s="5">
        <f>SUMIF('Hospital admissions'!$A:$A,'ICB summary'!$C23,'Hospital admissions'!$G:$G)</f>
        <v>468.45944267199997</v>
      </c>
      <c r="Y23" s="16"/>
      <c r="Z23" s="16"/>
      <c r="AA23" s="16"/>
      <c r="AB23" s="16"/>
      <c r="AC23" s="16"/>
      <c r="AD23" s="16"/>
    </row>
    <row r="24" spans="1:30">
      <c r="A24" s="16"/>
      <c r="B24" s="3" t="s">
        <v>60</v>
      </c>
      <c r="C24" s="3" t="s">
        <v>80</v>
      </c>
      <c r="D24" s="3" t="s">
        <v>81</v>
      </c>
      <c r="E24" s="19"/>
      <c r="F24" s="1">
        <v>506737</v>
      </c>
      <c r="G24" s="1">
        <v>60744</v>
      </c>
      <c r="H24" s="1">
        <v>41195</v>
      </c>
      <c r="I24" s="1">
        <v>69174</v>
      </c>
      <c r="J24" s="1">
        <v>121841</v>
      </c>
      <c r="K24" s="1">
        <v>213783</v>
      </c>
      <c r="L24" s="19"/>
      <c r="M24" s="6">
        <f>SUMIF('ED attendance'!$C:$C,'ICB summary'!D24,'ED attendance'!$E:$E)</f>
        <v>10.933919999999999</v>
      </c>
      <c r="N24" s="6">
        <f>SUMIF('ED attendance'!$C:$C,'ICB summary'!$D24,'ED attendance'!$F:$F)</f>
        <v>130.58814999999998</v>
      </c>
      <c r="O24" s="6">
        <f>SUMIF('ED attendance'!$C:$C,'ICB summary'!$D24,'ED attendance'!$G:$G)</f>
        <v>415.73574000000002</v>
      </c>
      <c r="P24" s="6">
        <f>SUMIF('ED attendance'!$C:$C,'ICB summary'!$D24,'ED attendance'!$H:$H)</f>
        <v>424.00667999999996</v>
      </c>
      <c r="Q24" s="6">
        <f>SUMIF('ED attendance'!$C:$C,'ICB summary'!$D24,'ED attendance'!$I:$I)</f>
        <v>168.88856999999999</v>
      </c>
      <c r="R24" s="6">
        <f t="shared" si="2"/>
        <v>1150.1530600000001</v>
      </c>
      <c r="S24" s="26"/>
      <c r="T24" s="14">
        <f>SUMIF('Police recorded'!$H:$H,'ICB summary'!$D24,'Police recorded'!$K:$K)</f>
        <v>4349</v>
      </c>
      <c r="U24" s="14">
        <f>SUMIF('Police recorded'!$H:$H,'ICB summary'!$D24,'Police recorded'!$M:$M)</f>
        <v>5357</v>
      </c>
      <c r="V24" s="14">
        <f>SUMIF('Police recorded'!$H:$H,'ICB summary'!$D24,'Police recorded'!$O:$O)</f>
        <v>7</v>
      </c>
      <c r="W24" s="17"/>
      <c r="X24" s="5">
        <f>SUMIF('Hospital admissions'!$A:$A,'ICB summary'!$C24,'Hospital admissions'!$G:$G)</f>
        <v>115.443605897</v>
      </c>
      <c r="Y24" s="16"/>
      <c r="Z24" s="16"/>
      <c r="AA24" s="16"/>
      <c r="AB24" s="16"/>
      <c r="AC24" s="16"/>
      <c r="AD24" s="16"/>
    </row>
    <row r="25" spans="1:30">
      <c r="A25" s="16"/>
      <c r="B25" s="3" t="s">
        <v>60</v>
      </c>
      <c r="C25" s="3" t="s">
        <v>82</v>
      </c>
      <c r="D25" s="3" t="s">
        <v>83</v>
      </c>
      <c r="E25" s="19"/>
      <c r="F25" s="1">
        <v>1139794</v>
      </c>
      <c r="G25" s="1">
        <v>139854</v>
      </c>
      <c r="H25" s="1">
        <v>89726</v>
      </c>
      <c r="I25" s="1">
        <v>174974</v>
      </c>
      <c r="J25" s="1">
        <v>279423</v>
      </c>
      <c r="K25" s="1">
        <v>455817</v>
      </c>
      <c r="L25" s="19"/>
      <c r="M25" s="6">
        <f>SUMIF('ED attendance'!$C:$C,'ICB summary'!D25,'ED attendance'!$E:$E)</f>
        <v>25.173720000000003</v>
      </c>
      <c r="N25" s="6">
        <f>SUMIF('ED attendance'!$C:$C,'ICB summary'!$D25,'ED attendance'!$F:$F)</f>
        <v>284.43142</v>
      </c>
      <c r="O25" s="6">
        <f>SUMIF('ED attendance'!$C:$C,'ICB summary'!$D25,'ED attendance'!$G:$G)</f>
        <v>1051.5937399999998</v>
      </c>
      <c r="P25" s="6">
        <f>SUMIF('ED attendance'!$C:$C,'ICB summary'!$D25,'ED attendance'!$H:$H)</f>
        <v>972.39203999999995</v>
      </c>
      <c r="Q25" s="6">
        <f>SUMIF('ED attendance'!$C:$C,'ICB summary'!$D25,'ED attendance'!$I:$I)</f>
        <v>360.09543000000002</v>
      </c>
      <c r="R25" s="6">
        <f t="shared" si="2"/>
        <v>2693.6863499999995</v>
      </c>
      <c r="S25" s="26"/>
      <c r="T25" s="14">
        <f>SUMIF('Police recorded'!$H:$H,'ICB summary'!$D25,'Police recorded'!$K:$K)</f>
        <v>8501</v>
      </c>
      <c r="U25" s="14">
        <f>SUMIF('Police recorded'!$H:$H,'ICB summary'!$D25,'Police recorded'!$M:$M)</f>
        <v>10401</v>
      </c>
      <c r="V25" s="14">
        <f>SUMIF('Police recorded'!$H:$H,'ICB summary'!$D25,'Police recorded'!$O:$O)</f>
        <v>9</v>
      </c>
      <c r="W25" s="17"/>
      <c r="X25" s="5">
        <f>SUMIF('Hospital admissions'!$A:$A,'ICB summary'!$C25,'Hospital admissions'!$G:$G)</f>
        <v>292.72968583400001</v>
      </c>
      <c r="Y25" s="16"/>
      <c r="Z25" s="16"/>
      <c r="AA25" s="16"/>
      <c r="AB25" s="16"/>
      <c r="AC25" s="16"/>
      <c r="AD25" s="16"/>
    </row>
    <row r="26" spans="1:30">
      <c r="A26" s="16"/>
      <c r="B26" s="12"/>
      <c r="C26" s="12" t="s">
        <v>84</v>
      </c>
      <c r="D26" s="12" t="s">
        <v>85</v>
      </c>
      <c r="E26" s="18"/>
      <c r="F26" s="7">
        <f>SUM(F27:F32)</f>
        <v>6545948</v>
      </c>
      <c r="G26" s="7">
        <f t="shared" ref="G26:K26" si="5">SUM(G27:G32)</f>
        <v>884406</v>
      </c>
      <c r="H26" s="7">
        <f t="shared" si="5"/>
        <v>542688</v>
      </c>
      <c r="I26" s="7">
        <f t="shared" si="5"/>
        <v>943406</v>
      </c>
      <c r="J26" s="7">
        <f t="shared" si="5"/>
        <v>1693620</v>
      </c>
      <c r="K26" s="7">
        <f t="shared" si="5"/>
        <v>2481828</v>
      </c>
      <c r="L26" s="18"/>
      <c r="M26" s="27"/>
      <c r="N26" s="27"/>
      <c r="O26" s="27"/>
      <c r="P26" s="27"/>
      <c r="Q26" s="27"/>
      <c r="R26" s="27"/>
      <c r="S26" s="28"/>
      <c r="T26" s="42"/>
      <c r="U26" s="42"/>
      <c r="V26" s="42"/>
      <c r="W26" s="28"/>
      <c r="X26" s="27"/>
      <c r="Y26" s="16"/>
      <c r="Z26" s="16"/>
      <c r="AA26" s="16"/>
      <c r="AB26" s="16"/>
      <c r="AC26" s="16"/>
      <c r="AD26" s="16"/>
    </row>
    <row r="27" spans="1:30">
      <c r="A27" s="16"/>
      <c r="B27" s="3" t="s">
        <v>84</v>
      </c>
      <c r="C27" s="3" t="s">
        <v>86</v>
      </c>
      <c r="D27" s="3" t="s">
        <v>87</v>
      </c>
      <c r="E27" s="19"/>
      <c r="F27" s="1">
        <v>959098</v>
      </c>
      <c r="G27" s="1">
        <v>148864</v>
      </c>
      <c r="H27" s="1">
        <v>86302</v>
      </c>
      <c r="I27" s="1">
        <v>136137</v>
      </c>
      <c r="J27" s="1">
        <v>272262</v>
      </c>
      <c r="K27" s="1">
        <v>315533</v>
      </c>
      <c r="L27" s="19"/>
      <c r="M27" s="6">
        <f>SUMIF('ED attendance'!$C:$C,'ICB summary'!D27,'ED attendance'!$E:$E)</f>
        <v>26.79552</v>
      </c>
      <c r="N27" s="6">
        <f>SUMIF('ED attendance'!$C:$C,'ICB summary'!$D27,'ED attendance'!$F:$F)</f>
        <v>273.57733999999999</v>
      </c>
      <c r="O27" s="6">
        <f>SUMIF('ED attendance'!$C:$C,'ICB summary'!$D27,'ED attendance'!$G:$G)</f>
        <v>818.18336999999997</v>
      </c>
      <c r="P27" s="6">
        <f>SUMIF('ED attendance'!$C:$C,'ICB summary'!$D27,'ED attendance'!$H:$H)</f>
        <v>947.47176000000002</v>
      </c>
      <c r="Q27" s="6">
        <f>SUMIF('ED attendance'!$C:$C,'ICB summary'!$D27,'ED attendance'!$I:$I)</f>
        <v>249.27107000000004</v>
      </c>
      <c r="R27" s="6">
        <f t="shared" si="2"/>
        <v>2315.2990600000003</v>
      </c>
      <c r="S27" s="26"/>
      <c r="T27" s="14">
        <f>SUMIF('Police recorded'!$H:$H,'ICB summary'!$D27,'Police recorded'!$K:$K)</f>
        <v>7682.2239315614379</v>
      </c>
      <c r="U27" s="14">
        <f>SUMIF('Police recorded'!$H:$H,'ICB summary'!$D27,'Police recorded'!$M:$M)</f>
        <v>12088.708989873139</v>
      </c>
      <c r="V27" s="14">
        <f>SUMIF('Police recorded'!$H:$H,'ICB summary'!$D27,'Police recorded'!$O:$O)</f>
        <v>17.048140971739844</v>
      </c>
      <c r="W27" s="17"/>
      <c r="X27" s="5">
        <f>SUMIF('Hospital admissions'!$A:$A,'ICB summary'!$C27,'Hospital admissions'!$G:$G)</f>
        <v>428.09764071500001</v>
      </c>
      <c r="Y27" s="16"/>
      <c r="Z27" s="16"/>
      <c r="AA27" s="16"/>
      <c r="AB27" s="16"/>
      <c r="AC27" s="16"/>
      <c r="AD27" s="16"/>
    </row>
    <row r="28" spans="1:30">
      <c r="A28" s="16"/>
      <c r="B28" s="3" t="s">
        <v>84</v>
      </c>
      <c r="C28" s="3" t="s">
        <v>88</v>
      </c>
      <c r="D28" s="3" t="s">
        <v>89</v>
      </c>
      <c r="E28" s="19"/>
      <c r="F28" s="1">
        <v>879655</v>
      </c>
      <c r="G28" s="1">
        <v>122016</v>
      </c>
      <c r="H28" s="1">
        <v>72304</v>
      </c>
      <c r="I28" s="1">
        <v>138683</v>
      </c>
      <c r="J28" s="1">
        <v>230432</v>
      </c>
      <c r="K28" s="1">
        <v>316220</v>
      </c>
      <c r="L28" s="19"/>
      <c r="M28" s="6">
        <f>SUMIF('ED attendance'!$C:$C,'ICB summary'!D28,'ED attendance'!$E:$E)</f>
        <v>21.962879999999998</v>
      </c>
      <c r="N28" s="6">
        <f>SUMIF('ED attendance'!$C:$C,'ICB summary'!$D28,'ED attendance'!$F:$F)</f>
        <v>229.20367999999999</v>
      </c>
      <c r="O28" s="6">
        <f>SUMIF('ED attendance'!$C:$C,'ICB summary'!$D28,'ED attendance'!$G:$G)</f>
        <v>833.48482999999987</v>
      </c>
      <c r="P28" s="6">
        <f>SUMIF('ED attendance'!$C:$C,'ICB summary'!$D28,'ED attendance'!$H:$H)</f>
        <v>801.90335999999991</v>
      </c>
      <c r="Q28" s="6">
        <f>SUMIF('ED attendance'!$C:$C,'ICB summary'!$D28,'ED attendance'!$I:$I)</f>
        <v>249.81380000000004</v>
      </c>
      <c r="R28" s="6">
        <f t="shared" si="2"/>
        <v>2136.3685499999997</v>
      </c>
      <c r="S28" s="26"/>
      <c r="T28" s="14">
        <f>SUMIF('Police recorded'!$H:$H,'ICB summary'!$D28,'Police recorded'!$K:$K)</f>
        <v>5652.497546136382</v>
      </c>
      <c r="U28" s="14">
        <f>SUMIF('Police recorded'!$H:$H,'ICB summary'!$D28,'Police recorded'!$M:$M)</f>
        <v>11959.694432164721</v>
      </c>
      <c r="V28" s="14">
        <f>SUMIF('Police recorded'!$H:$H,'ICB summary'!$D28,'Police recorded'!$O:$O)</f>
        <v>5.1485430418917604</v>
      </c>
      <c r="W28" s="17"/>
      <c r="X28" s="5">
        <f>SUMIF('Hospital admissions'!$A:$A,'ICB summary'!$C28,'Hospital admissions'!$G:$G)</f>
        <v>298.64526025700002</v>
      </c>
      <c r="Y28" s="16"/>
      <c r="Z28" s="16"/>
      <c r="AA28" s="16"/>
      <c r="AB28" s="16"/>
      <c r="AC28" s="16"/>
      <c r="AD28" s="16"/>
    </row>
    <row r="29" spans="1:30">
      <c r="A29" s="16"/>
      <c r="B29" s="3" t="s">
        <v>84</v>
      </c>
      <c r="C29" s="3" t="s">
        <v>90</v>
      </c>
      <c r="D29" s="3" t="s">
        <v>91</v>
      </c>
      <c r="E29" s="19"/>
      <c r="F29" s="1">
        <v>1488061</v>
      </c>
      <c r="G29" s="1">
        <v>211532</v>
      </c>
      <c r="H29" s="1">
        <v>129574</v>
      </c>
      <c r="I29" s="1">
        <v>210385</v>
      </c>
      <c r="J29" s="1">
        <v>408304</v>
      </c>
      <c r="K29" s="1">
        <v>528266</v>
      </c>
      <c r="L29" s="19"/>
      <c r="M29" s="6">
        <f>SUMIF('ED attendance'!$C:$C,'ICB summary'!D29,'ED attendance'!$E:$E)</f>
        <v>38.075760000000002</v>
      </c>
      <c r="N29" s="6">
        <f>SUMIF('ED attendance'!$C:$C,'ICB summary'!$D29,'ED attendance'!$F:$F)</f>
        <v>410.74958000000004</v>
      </c>
      <c r="O29" s="6">
        <f>SUMIF('ED attendance'!$C:$C,'ICB summary'!$D29,'ED attendance'!$G:$G)</f>
        <v>1264.4138499999999</v>
      </c>
      <c r="P29" s="6">
        <f>SUMIF('ED attendance'!$C:$C,'ICB summary'!$D29,'ED attendance'!$H:$H)</f>
        <v>1420.8979199999999</v>
      </c>
      <c r="Q29" s="6">
        <f>SUMIF('ED attendance'!$C:$C,'ICB summary'!$D29,'ED attendance'!$I:$I)</f>
        <v>417.33013999999997</v>
      </c>
      <c r="R29" s="6">
        <f t="shared" si="2"/>
        <v>3551.4672499999997</v>
      </c>
      <c r="S29" s="26"/>
      <c r="T29" s="14">
        <f>SUMIF('Police recorded'!$H:$H,'ICB summary'!$D29,'Police recorded'!$K:$K)</f>
        <v>10851.502453863617</v>
      </c>
      <c r="U29" s="14">
        <f>SUMIF('Police recorded'!$H:$H,'ICB summary'!$D29,'Police recorded'!$M:$M)</f>
        <v>16608.305567835279</v>
      </c>
      <c r="V29" s="14">
        <f>SUMIF('Police recorded'!$H:$H,'ICB summary'!$D29,'Police recorded'!$O:$O)</f>
        <v>14.851456958108241</v>
      </c>
      <c r="W29" s="17"/>
      <c r="X29" s="5">
        <f>SUMIF('Hospital admissions'!$A:$A,'ICB summary'!$C29,'Hospital admissions'!$G:$G)</f>
        <v>574.71125520300006</v>
      </c>
      <c r="Y29" s="16"/>
      <c r="Z29" s="16"/>
      <c r="AA29" s="16"/>
      <c r="AB29" s="16"/>
      <c r="AC29" s="16"/>
      <c r="AD29" s="16"/>
    </row>
    <row r="30" spans="1:30">
      <c r="A30" s="16"/>
      <c r="B30" s="3" t="s">
        <v>84</v>
      </c>
      <c r="C30" s="3" t="s">
        <v>92</v>
      </c>
      <c r="D30" s="3" t="s">
        <v>93</v>
      </c>
      <c r="E30" s="19"/>
      <c r="F30" s="1">
        <v>1199296</v>
      </c>
      <c r="G30" s="1">
        <v>162411</v>
      </c>
      <c r="H30" s="1">
        <v>101036</v>
      </c>
      <c r="I30" s="1">
        <v>166531</v>
      </c>
      <c r="J30" s="1">
        <v>314963</v>
      </c>
      <c r="K30" s="1">
        <v>454355</v>
      </c>
      <c r="L30" s="19"/>
      <c r="M30" s="6">
        <f>SUMIF('ED attendance'!$C:$C,'ICB summary'!D30,'ED attendance'!$E:$E)</f>
        <v>29.233979999999999</v>
      </c>
      <c r="N30" s="6">
        <f>SUMIF('ED attendance'!$C:$C,'ICB summary'!$D30,'ED attendance'!$F:$F)</f>
        <v>320.28411999999997</v>
      </c>
      <c r="O30" s="6">
        <f>SUMIF('ED attendance'!$C:$C,'ICB summary'!$D30,'ED attendance'!$G:$G)</f>
        <v>1000.85131</v>
      </c>
      <c r="P30" s="6">
        <f>SUMIF('ED attendance'!$C:$C,'ICB summary'!$D30,'ED attendance'!$H:$H)</f>
        <v>1096.07124</v>
      </c>
      <c r="Q30" s="6">
        <f>SUMIF('ED attendance'!$C:$C,'ICB summary'!$D30,'ED attendance'!$I:$I)</f>
        <v>358.94045000000006</v>
      </c>
      <c r="R30" s="6">
        <f t="shared" si="2"/>
        <v>2805.3811000000001</v>
      </c>
      <c r="S30" s="26"/>
      <c r="T30" s="14">
        <f>SUMIF('Police recorded'!$H:$H,'ICB summary'!$D30,'Police recorded'!$K:$K)</f>
        <v>9902</v>
      </c>
      <c r="U30" s="14">
        <f>SUMIF('Police recorded'!$H:$H,'ICB summary'!$D30,'Police recorded'!$M:$M)</f>
        <v>18180</v>
      </c>
      <c r="V30" s="14">
        <f>SUMIF('Police recorded'!$H:$H,'ICB summary'!$D30,'Police recorded'!$O:$O)</f>
        <v>17</v>
      </c>
      <c r="W30" s="17"/>
      <c r="X30" s="5">
        <f>SUMIF('Hospital admissions'!$A:$A,'ICB summary'!$C30,'Hospital admissions'!$G:$G)</f>
        <v>420.20920419300001</v>
      </c>
      <c r="Y30" s="16"/>
      <c r="Z30" s="16"/>
      <c r="AA30" s="16"/>
      <c r="AB30" s="16"/>
      <c r="AC30" s="16"/>
      <c r="AD30" s="16"/>
    </row>
    <row r="31" spans="1:30">
      <c r="A31" s="16"/>
      <c r="B31" s="3" t="s">
        <v>84</v>
      </c>
      <c r="C31" s="3" t="s">
        <v>94</v>
      </c>
      <c r="D31" s="3" t="s">
        <v>95</v>
      </c>
      <c r="E31" s="19"/>
      <c r="F31" s="1">
        <v>1032661</v>
      </c>
      <c r="G31" s="1">
        <v>118453</v>
      </c>
      <c r="H31" s="1">
        <v>76241</v>
      </c>
      <c r="I31" s="1">
        <v>148699</v>
      </c>
      <c r="J31" s="1">
        <v>234438</v>
      </c>
      <c r="K31" s="1">
        <v>454830</v>
      </c>
      <c r="L31" s="19"/>
      <c r="M31" s="6">
        <f>SUMIF('ED attendance'!$C:$C,'ICB summary'!D31,'ED attendance'!$E:$E)</f>
        <v>21.321539999999999</v>
      </c>
      <c r="N31" s="6">
        <f>SUMIF('ED attendance'!$C:$C,'ICB summary'!$D31,'ED attendance'!$F:$F)</f>
        <v>241.68396999999999</v>
      </c>
      <c r="O31" s="6">
        <f>SUMIF('ED attendance'!$C:$C,'ICB summary'!$D31,'ED attendance'!$G:$G)</f>
        <v>893.68099000000007</v>
      </c>
      <c r="P31" s="6">
        <f>SUMIF('ED attendance'!$C:$C,'ICB summary'!$D31,'ED attendance'!$H:$H)</f>
        <v>815.8442399999999</v>
      </c>
      <c r="Q31" s="6">
        <f>SUMIF('ED attendance'!$C:$C,'ICB summary'!$D31,'ED attendance'!$I:$I)</f>
        <v>359.31569999999999</v>
      </c>
      <c r="R31" s="6">
        <f t="shared" si="2"/>
        <v>2331.8464399999998</v>
      </c>
      <c r="S31" s="26"/>
      <c r="T31" s="14">
        <f>SUMIF('Police recorded'!$H:$H,'ICB summary'!$D31,'Police recorded'!$K:$K)</f>
        <v>9068.6919316379954</v>
      </c>
      <c r="U31" s="14">
        <f>SUMIF('Police recorded'!$H:$H,'ICB summary'!$D31,'Police recorded'!$M:$M)</f>
        <v>13900.113350880487</v>
      </c>
      <c r="V31" s="14">
        <f>SUMIF('Police recorded'!$H:$H,'ICB summary'!$D31,'Police recorded'!$O:$O)</f>
        <v>15.421343355713276</v>
      </c>
      <c r="W31" s="17"/>
      <c r="X31" s="5">
        <f>SUMIF('Hospital admissions'!$A:$A,'ICB summary'!$C31,'Hospital admissions'!$G:$G)</f>
        <v>212.119411181</v>
      </c>
      <c r="Y31" s="16"/>
      <c r="Z31" s="16"/>
      <c r="AA31" s="16"/>
      <c r="AB31" s="16"/>
      <c r="AC31" s="16"/>
      <c r="AD31" s="16"/>
    </row>
    <row r="32" spans="1:30">
      <c r="A32" s="16"/>
      <c r="B32" s="3" t="s">
        <v>84</v>
      </c>
      <c r="C32" s="3" t="s">
        <v>96</v>
      </c>
      <c r="D32" s="3" t="s">
        <v>97</v>
      </c>
      <c r="E32" s="19"/>
      <c r="F32" s="1">
        <v>987177</v>
      </c>
      <c r="G32" s="1">
        <v>121130</v>
      </c>
      <c r="H32" s="1">
        <v>77231</v>
      </c>
      <c r="I32" s="1">
        <v>142971</v>
      </c>
      <c r="J32" s="1">
        <v>233221</v>
      </c>
      <c r="K32" s="1">
        <v>412624</v>
      </c>
      <c r="L32" s="19"/>
      <c r="M32" s="6">
        <f>SUMIF('ED attendance'!$C:$C,'ICB summary'!D32,'ED attendance'!$E:$E)</f>
        <v>21.8034</v>
      </c>
      <c r="N32" s="6">
        <f>SUMIF('ED attendance'!$C:$C,'ICB summary'!$D32,'ED attendance'!$F:$F)</f>
        <v>244.82226999999997</v>
      </c>
      <c r="O32" s="6">
        <f>SUMIF('ED attendance'!$C:$C,'ICB summary'!$D32,'ED attendance'!$G:$G)</f>
        <v>859.25571000000002</v>
      </c>
      <c r="P32" s="6">
        <f>SUMIF('ED attendance'!$C:$C,'ICB summary'!$D32,'ED attendance'!$H:$H)</f>
        <v>811.60908000000006</v>
      </c>
      <c r="Q32" s="6">
        <f>SUMIF('ED attendance'!$C:$C,'ICB summary'!$D32,'ED attendance'!$I:$I)</f>
        <v>325.97296000000006</v>
      </c>
      <c r="R32" s="6">
        <f t="shared" si="2"/>
        <v>2263.46342</v>
      </c>
      <c r="S32" s="26"/>
      <c r="T32" s="14">
        <f>SUMIF('Police recorded'!$H:$H,'ICB summary'!$D32,'Police recorded'!$K:$K)</f>
        <v>8435.3080683620046</v>
      </c>
      <c r="U32" s="14">
        <f>SUMIF('Police recorded'!$H:$H,'ICB summary'!$D32,'Police recorded'!$M:$M)</f>
        <v>14224.886649119515</v>
      </c>
      <c r="V32" s="14">
        <f>SUMIF('Police recorded'!$H:$H,'ICB summary'!$D32,'Police recorded'!$O:$O)</f>
        <v>10.578656644286724</v>
      </c>
      <c r="W32" s="17"/>
      <c r="X32" s="5">
        <f>SUMIF('Hospital admissions'!$A:$A,'ICB summary'!$C32,'Hospital admissions'!$G:$G)</f>
        <v>215.53401303300001</v>
      </c>
      <c r="Y32" s="16"/>
      <c r="Z32" s="16"/>
      <c r="AA32" s="16"/>
      <c r="AB32" s="16"/>
      <c r="AC32" s="16"/>
      <c r="AD32" s="16"/>
    </row>
    <row r="33" spans="1:30">
      <c r="A33" s="16"/>
      <c r="B33" s="12"/>
      <c r="C33" s="12" t="s">
        <v>98</v>
      </c>
      <c r="D33" s="12" t="s">
        <v>99</v>
      </c>
      <c r="E33" s="18"/>
      <c r="F33" s="7">
        <f>SUM(F34:F38)</f>
        <v>9002488</v>
      </c>
      <c r="G33" s="7">
        <f t="shared" ref="G33:K33" si="6">SUM(G34:G38)</f>
        <v>1316328</v>
      </c>
      <c r="H33" s="7">
        <f t="shared" si="6"/>
        <v>731267</v>
      </c>
      <c r="I33" s="7">
        <f t="shared" si="6"/>
        <v>1656052</v>
      </c>
      <c r="J33" s="7">
        <f t="shared" si="6"/>
        <v>2832074</v>
      </c>
      <c r="K33" s="7">
        <f t="shared" si="6"/>
        <v>2466767</v>
      </c>
      <c r="L33" s="18"/>
      <c r="M33" s="27"/>
      <c r="N33" s="27"/>
      <c r="O33" s="27"/>
      <c r="P33" s="27"/>
      <c r="Q33" s="27"/>
      <c r="R33" s="27"/>
      <c r="S33" s="28"/>
      <c r="T33" s="42"/>
      <c r="U33" s="42"/>
      <c r="V33" s="42"/>
      <c r="W33" s="28"/>
      <c r="X33" s="27"/>
      <c r="Y33" s="16"/>
      <c r="Z33" s="16"/>
      <c r="AA33" s="16"/>
      <c r="AB33" s="16"/>
      <c r="AC33" s="16"/>
      <c r="AD33" s="16"/>
    </row>
    <row r="34" spans="1:30">
      <c r="A34" s="16"/>
      <c r="B34" s="3" t="s">
        <v>98</v>
      </c>
      <c r="C34" s="3" t="s">
        <v>100</v>
      </c>
      <c r="D34" s="3" t="s">
        <v>101</v>
      </c>
      <c r="E34" s="19"/>
      <c r="F34" s="1">
        <v>1526582</v>
      </c>
      <c r="G34" s="1">
        <v>211494</v>
      </c>
      <c r="H34" s="1">
        <v>124371</v>
      </c>
      <c r="I34" s="1">
        <v>307943</v>
      </c>
      <c r="J34" s="1">
        <v>466661</v>
      </c>
      <c r="K34" s="1">
        <v>416113</v>
      </c>
      <c r="L34" s="19"/>
      <c r="M34" s="6">
        <f>SUMIF('ED attendance'!$C:$C,'ICB summary'!D34,'ED attendance'!$E:$E)</f>
        <v>38.068919999999999</v>
      </c>
      <c r="N34" s="6">
        <f>SUMIF('ED attendance'!$C:$C,'ICB summary'!$D34,'ED attendance'!$F:$F)</f>
        <v>394.25606999999997</v>
      </c>
      <c r="O34" s="6">
        <f>SUMIF('ED attendance'!$C:$C,'ICB summary'!$D34,'ED attendance'!$G:$G)</f>
        <v>1850.7374299999999</v>
      </c>
      <c r="P34" s="6">
        <f>SUMIF('ED attendance'!$C:$C,'ICB summary'!$D34,'ED attendance'!$H:$H)</f>
        <v>1623.98028</v>
      </c>
      <c r="Q34" s="6">
        <f>SUMIF('ED attendance'!$C:$C,'ICB summary'!$D34,'ED attendance'!$I:$I)</f>
        <v>328.72927000000004</v>
      </c>
      <c r="R34" s="6">
        <f t="shared" si="2"/>
        <v>4235.7719699999998</v>
      </c>
      <c r="S34" s="26"/>
      <c r="T34" s="14">
        <f>SUMIF('Police recorded'!$H:$H,'ICB summary'!$D34,'Police recorded'!$K:$K)</f>
        <v>12189</v>
      </c>
      <c r="U34" s="14">
        <f>SUMIF('Police recorded'!$H:$H,'ICB summary'!$D34,'Police recorded'!$M:$M)</f>
        <v>15959</v>
      </c>
      <c r="V34" s="14">
        <f>SUMIF('Police recorded'!$H:$H,'ICB summary'!$D34,'Police recorded'!$O:$O)</f>
        <v>23</v>
      </c>
      <c r="W34" s="17"/>
      <c r="X34" s="5">
        <f>SUMIF('Hospital admissions'!$A:$A,'ICB summary'!$C34,'Hospital admissions'!$G:$G)</f>
        <v>588.60365828400006</v>
      </c>
      <c r="Y34" s="16"/>
      <c r="Z34" s="16"/>
      <c r="AA34" s="16"/>
      <c r="AB34" s="16"/>
      <c r="AC34" s="16"/>
      <c r="AD34" s="16"/>
    </row>
    <row r="35" spans="1:30">
      <c r="A35" s="16"/>
      <c r="B35" s="3" t="s">
        <v>98</v>
      </c>
      <c r="C35" s="3" t="s">
        <v>102</v>
      </c>
      <c r="D35" s="3" t="s">
        <v>103</v>
      </c>
      <c r="E35" s="19"/>
      <c r="F35" s="1">
        <v>2036470</v>
      </c>
      <c r="G35" s="1">
        <v>320217</v>
      </c>
      <c r="H35" s="1">
        <v>172696</v>
      </c>
      <c r="I35" s="1">
        <v>396432</v>
      </c>
      <c r="J35" s="1">
        <v>659749</v>
      </c>
      <c r="K35" s="1">
        <v>487376</v>
      </c>
      <c r="L35" s="19"/>
      <c r="M35" s="6">
        <f>SUMIF('ED attendance'!$C:$C,'ICB summary'!D35,'ED attendance'!$E:$E)</f>
        <v>57.639059999999994</v>
      </c>
      <c r="N35" s="6">
        <f>SUMIF('ED attendance'!$C:$C,'ICB summary'!$D35,'ED attendance'!$F:$F)</f>
        <v>547.44632000000001</v>
      </c>
      <c r="O35" s="6">
        <f>SUMIF('ED attendance'!$C:$C,'ICB summary'!$D35,'ED attendance'!$G:$G)</f>
        <v>2382.5563200000001</v>
      </c>
      <c r="P35" s="6">
        <f>SUMIF('ED attendance'!$C:$C,'ICB summary'!$D35,'ED attendance'!$H:$H)</f>
        <v>2295.92652</v>
      </c>
      <c r="Q35" s="6">
        <f>SUMIF('ED attendance'!$C:$C,'ICB summary'!$D35,'ED attendance'!$I:$I)</f>
        <v>385.02704</v>
      </c>
      <c r="R35" s="6">
        <f t="shared" si="2"/>
        <v>5668.5952600000001</v>
      </c>
      <c r="S35" s="26"/>
      <c r="T35" s="14">
        <f>SUMIF('Police recorded'!$H:$H,'ICB summary'!$D35,'Police recorded'!$K:$K)</f>
        <v>17435</v>
      </c>
      <c r="U35" s="14">
        <f>SUMIF('Police recorded'!$H:$H,'ICB summary'!$D35,'Police recorded'!$M:$M)</f>
        <v>22732</v>
      </c>
      <c r="V35" s="14">
        <f>SUMIF('Police recorded'!$H:$H,'ICB summary'!$D35,'Police recorded'!$O:$O)</f>
        <v>29</v>
      </c>
      <c r="W35" s="17"/>
      <c r="X35" s="5">
        <f>SUMIF('Hospital admissions'!$A:$A,'ICB summary'!$C35,'Hospital admissions'!$G:$G)</f>
        <v>978.3610817275038</v>
      </c>
      <c r="Y35" s="16"/>
      <c r="Z35" s="16"/>
      <c r="AA35" s="16"/>
      <c r="AB35" s="16"/>
      <c r="AC35" s="16"/>
      <c r="AD35" s="16"/>
    </row>
    <row r="36" spans="1:30">
      <c r="A36" s="16"/>
      <c r="B36" s="3" t="s">
        <v>98</v>
      </c>
      <c r="C36" s="3" t="s">
        <v>104</v>
      </c>
      <c r="D36" s="3" t="s">
        <v>105</v>
      </c>
      <c r="E36" s="19"/>
      <c r="F36" s="1">
        <v>2111469</v>
      </c>
      <c r="G36" s="1">
        <v>308386</v>
      </c>
      <c r="H36" s="1">
        <v>169008</v>
      </c>
      <c r="I36" s="1">
        <v>370530</v>
      </c>
      <c r="J36" s="1">
        <v>643911</v>
      </c>
      <c r="K36" s="1">
        <v>619634</v>
      </c>
      <c r="L36" s="19"/>
      <c r="M36" s="6">
        <f>SUMIF('ED attendance'!$C:$C,'ICB summary'!D36,'ED attendance'!$E:$E)</f>
        <v>55.509480000000003</v>
      </c>
      <c r="N36" s="6">
        <f>SUMIF('ED attendance'!$C:$C,'ICB summary'!$D36,'ED attendance'!$F:$F)</f>
        <v>535.75536</v>
      </c>
      <c r="O36" s="6">
        <f>SUMIF('ED attendance'!$C:$C,'ICB summary'!$D36,'ED attendance'!$G:$G)</f>
        <v>2226.8852999999999</v>
      </c>
      <c r="P36" s="6">
        <f>SUMIF('ED attendance'!$C:$C,'ICB summary'!$D36,'ED attendance'!$H:$H)</f>
        <v>2240.8102799999997</v>
      </c>
      <c r="Q36" s="6">
        <f>SUMIF('ED attendance'!$C:$C,'ICB summary'!$D36,'ED attendance'!$I:$I)</f>
        <v>489.51086000000004</v>
      </c>
      <c r="R36" s="6">
        <f t="shared" si="2"/>
        <v>5548.4712799999998</v>
      </c>
      <c r="S36" s="26"/>
      <c r="T36" s="14">
        <f>SUMIF('Police recorded'!$H:$H,'ICB summary'!$D36,'Police recorded'!$K:$K)</f>
        <v>19210</v>
      </c>
      <c r="U36" s="14">
        <f>SUMIF('Police recorded'!$H:$H,'ICB summary'!$D36,'Police recorded'!$M:$M)</f>
        <v>25989</v>
      </c>
      <c r="V36" s="14">
        <f>SUMIF('Police recorded'!$H:$H,'ICB summary'!$D36,'Police recorded'!$O:$O)</f>
        <v>24</v>
      </c>
      <c r="W36" s="17"/>
      <c r="X36" s="5">
        <f>SUMIF('Hospital admissions'!$A:$A,'ICB summary'!$C36,'Hospital admissions'!$G:$G)</f>
        <v>1133.9205040789998</v>
      </c>
      <c r="Y36" s="16"/>
      <c r="Z36" s="16"/>
      <c r="AA36" s="16"/>
      <c r="AB36" s="16"/>
      <c r="AC36" s="16"/>
      <c r="AD36" s="16"/>
    </row>
    <row r="37" spans="1:30">
      <c r="A37" s="16"/>
      <c r="B37" s="3" t="s">
        <v>98</v>
      </c>
      <c r="C37" s="3" t="s">
        <v>106</v>
      </c>
      <c r="D37" s="3" t="s">
        <v>107</v>
      </c>
      <c r="E37" s="19"/>
      <c r="F37" s="1">
        <v>1818226</v>
      </c>
      <c r="G37" s="1">
        <v>255695</v>
      </c>
      <c r="H37" s="1">
        <v>142507</v>
      </c>
      <c r="I37" s="1">
        <v>337160</v>
      </c>
      <c r="J37" s="1">
        <v>583338</v>
      </c>
      <c r="K37" s="1">
        <v>499526</v>
      </c>
      <c r="L37" s="19"/>
      <c r="M37" s="6">
        <f>SUMIF('ED attendance'!$C:$C,'ICB summary'!D37,'ED attendance'!$E:$E)</f>
        <v>46.025099999999995</v>
      </c>
      <c r="N37" s="6">
        <f>SUMIF('ED attendance'!$C:$C,'ICB summary'!$D37,'ED attendance'!$F:$F)</f>
        <v>451.74718999999999</v>
      </c>
      <c r="O37" s="6">
        <f>SUMIF('ED attendance'!$C:$C,'ICB summary'!$D37,'ED attendance'!$G:$G)</f>
        <v>2026.3316</v>
      </c>
      <c r="P37" s="6">
        <f>SUMIF('ED attendance'!$C:$C,'ICB summary'!$D37,'ED attendance'!$H:$H)</f>
        <v>2030.0162399999999</v>
      </c>
      <c r="Q37" s="6">
        <f>SUMIF('ED attendance'!$C:$C,'ICB summary'!$D37,'ED attendance'!$I:$I)</f>
        <v>394.62554</v>
      </c>
      <c r="R37" s="6">
        <f t="shared" si="2"/>
        <v>4948.7456699999993</v>
      </c>
      <c r="S37" s="26"/>
      <c r="T37" s="14">
        <f>SUMIF('Police recorded'!$H:$H,'ICB summary'!$D37,'Police recorded'!$K:$K)</f>
        <v>16065</v>
      </c>
      <c r="U37" s="14">
        <f>SUMIF('Police recorded'!$H:$H,'ICB summary'!$D37,'Police recorded'!$M:$M)</f>
        <v>18764</v>
      </c>
      <c r="V37" s="14">
        <f>SUMIF('Police recorded'!$H:$H,'ICB summary'!$D37,'Police recorded'!$O:$O)</f>
        <v>33</v>
      </c>
      <c r="W37" s="17"/>
      <c r="X37" s="5">
        <f>SUMIF('Hospital admissions'!$A:$A,'ICB summary'!$C37,'Hospital admissions'!$G:$G)</f>
        <v>778.79706311200005</v>
      </c>
      <c r="Y37" s="16"/>
      <c r="Z37" s="16"/>
      <c r="AA37" s="16"/>
      <c r="AB37" s="16"/>
      <c r="AC37" s="16"/>
      <c r="AD37" s="16"/>
    </row>
    <row r="38" spans="1:30">
      <c r="A38" s="16"/>
      <c r="B38" s="3" t="s">
        <v>98</v>
      </c>
      <c r="C38" s="3" t="s">
        <v>108</v>
      </c>
      <c r="D38" s="3" t="s">
        <v>109</v>
      </c>
      <c r="E38" s="19"/>
      <c r="F38" s="1">
        <v>1509741</v>
      </c>
      <c r="G38" s="1">
        <v>220536</v>
      </c>
      <c r="H38" s="1">
        <v>122685</v>
      </c>
      <c r="I38" s="1">
        <v>243987</v>
      </c>
      <c r="J38" s="1">
        <v>478415</v>
      </c>
      <c r="K38" s="1">
        <v>444118</v>
      </c>
      <c r="L38" s="19"/>
      <c r="M38" s="6">
        <f>SUMIF('ED attendance'!$C:$C,'ICB summary'!D38,'ED attendance'!$E:$E)</f>
        <v>39.696480000000001</v>
      </c>
      <c r="N38" s="6">
        <f>SUMIF('ED attendance'!$C:$C,'ICB summary'!$D38,'ED attendance'!$F:$F)</f>
        <v>388.91145</v>
      </c>
      <c r="O38" s="6">
        <f>SUMIF('ED attendance'!$C:$C,'ICB summary'!$D38,'ED attendance'!$G:$G)</f>
        <v>1466.36187</v>
      </c>
      <c r="P38" s="6">
        <f>SUMIF('ED attendance'!$C:$C,'ICB summary'!$D38,'ED attendance'!$H:$H)</f>
        <v>1664.8842</v>
      </c>
      <c r="Q38" s="6">
        <f>SUMIF('ED attendance'!$C:$C,'ICB summary'!$D38,'ED attendance'!$I:$I)</f>
        <v>350.85322000000002</v>
      </c>
      <c r="R38" s="6">
        <f t="shared" si="2"/>
        <v>3910.7072199999998</v>
      </c>
      <c r="S38" s="26"/>
      <c r="T38" s="14">
        <f>SUMIF('Police recorded'!$H:$H,'ICB summary'!$D38,'Police recorded'!$K:$K)</f>
        <v>11119</v>
      </c>
      <c r="U38" s="14">
        <f>SUMIF('Police recorded'!$H:$H,'ICB summary'!$D38,'Police recorded'!$M:$M)</f>
        <v>13947</v>
      </c>
      <c r="V38" s="14">
        <f>SUMIF('Police recorded'!$H:$H,'ICB summary'!$D38,'Police recorded'!$O:$O)</f>
        <v>15</v>
      </c>
      <c r="W38" s="17"/>
      <c r="X38" s="5">
        <f>SUMIF('Hospital admissions'!$A:$A,'ICB summary'!$C38,'Hospital admissions'!$G:$G)</f>
        <v>571.424862846</v>
      </c>
      <c r="Y38" s="16"/>
      <c r="Z38" s="16"/>
      <c r="AA38" s="16"/>
      <c r="AB38" s="16"/>
      <c r="AC38" s="16"/>
      <c r="AD38" s="16"/>
    </row>
    <row r="39" spans="1:30">
      <c r="A39" s="16"/>
      <c r="B39" s="12"/>
      <c r="C39" s="12" t="s">
        <v>110</v>
      </c>
      <c r="D39" s="12" t="s">
        <v>111</v>
      </c>
      <c r="E39" s="18"/>
      <c r="F39" s="7">
        <f>SUM(F40:F45)</f>
        <v>8933822</v>
      </c>
      <c r="G39" s="7">
        <f t="shared" ref="G39:K39" si="7">SUM(G40:G45)</f>
        <v>1163554</v>
      </c>
      <c r="H39" s="7">
        <f t="shared" si="7"/>
        <v>746693</v>
      </c>
      <c r="I39" s="7">
        <f t="shared" si="7"/>
        <v>1341489</v>
      </c>
      <c r="J39" s="7">
        <f t="shared" si="7"/>
        <v>2266305</v>
      </c>
      <c r="K39" s="7">
        <f t="shared" si="7"/>
        <v>3415781</v>
      </c>
      <c r="L39" s="18"/>
      <c r="M39" s="27"/>
      <c r="N39" s="27"/>
      <c r="O39" s="27"/>
      <c r="P39" s="27"/>
      <c r="Q39" s="27"/>
      <c r="R39" s="27"/>
      <c r="S39" s="28"/>
      <c r="T39" s="42"/>
      <c r="U39" s="42"/>
      <c r="V39" s="42"/>
      <c r="W39" s="28"/>
      <c r="X39" s="27"/>
      <c r="Y39" s="16"/>
      <c r="Z39" s="16"/>
      <c r="AA39" s="16"/>
      <c r="AB39" s="16"/>
      <c r="AC39" s="16"/>
      <c r="AD39" s="16"/>
    </row>
    <row r="40" spans="1:30">
      <c r="A40" s="16"/>
      <c r="B40" s="3" t="s">
        <v>110</v>
      </c>
      <c r="C40" s="3" t="s">
        <v>112</v>
      </c>
      <c r="D40" s="3" t="s">
        <v>113</v>
      </c>
      <c r="E40" s="19"/>
      <c r="F40" s="1">
        <v>1723447</v>
      </c>
      <c r="G40" s="1">
        <v>235339</v>
      </c>
      <c r="H40" s="1">
        <v>150582</v>
      </c>
      <c r="I40" s="1">
        <v>263326</v>
      </c>
      <c r="J40" s="1">
        <v>450008</v>
      </c>
      <c r="K40" s="1">
        <v>624192</v>
      </c>
      <c r="L40" s="19"/>
      <c r="M40" s="6">
        <f>SUMIF('ED attendance'!$C:$C,'ICB summary'!D40,'ED attendance'!$E:$E)</f>
        <v>42.361019999999996</v>
      </c>
      <c r="N40" s="6">
        <f>SUMIF('ED attendance'!$C:$C,'ICB summary'!$D40,'ED attendance'!$F:$F)</f>
        <v>477.34493999999995</v>
      </c>
      <c r="O40" s="6">
        <f>SUMIF('ED attendance'!$C:$C,'ICB summary'!$D40,'ED attendance'!$G:$G)</f>
        <v>1582.58926</v>
      </c>
      <c r="P40" s="6">
        <f>SUMIF('ED attendance'!$C:$C,'ICB summary'!$D40,'ED attendance'!$H:$H)</f>
        <v>1566.02784</v>
      </c>
      <c r="Q40" s="6">
        <f>SUMIF('ED attendance'!$C:$C,'ICB summary'!$D40,'ED attendance'!$I:$I)</f>
        <v>493.11168000000004</v>
      </c>
      <c r="R40" s="6">
        <f t="shared" si="2"/>
        <v>4161.4347399999997</v>
      </c>
      <c r="S40" s="26"/>
      <c r="T40" s="14">
        <f>SUMIF('Police recorded'!$H:$H,'ICB summary'!$D40,'Police recorded'!$K:$K)</f>
        <v>11222.908720167952</v>
      </c>
      <c r="U40" s="14">
        <f>SUMIF('Police recorded'!$H:$H,'ICB summary'!$D40,'Police recorded'!$M:$M)</f>
        <v>16790.056523867705</v>
      </c>
      <c r="V40" s="14">
        <f>SUMIF('Police recorded'!$H:$H,'ICB summary'!$D40,'Police recorded'!$O:$O)</f>
        <v>15.903595668097729</v>
      </c>
      <c r="W40" s="17"/>
      <c r="X40" s="5">
        <f>SUMIF('Hospital admissions'!$A:$A,'ICB summary'!$C40,'Hospital admissions'!$G:$G)</f>
        <v>339.59590093700001</v>
      </c>
      <c r="Y40" s="16"/>
      <c r="Z40" s="16"/>
      <c r="AA40" s="16"/>
      <c r="AB40" s="16"/>
      <c r="AC40" s="16"/>
      <c r="AD40" s="16"/>
    </row>
    <row r="41" spans="1:30">
      <c r="A41" s="16"/>
      <c r="B41" s="3" t="s">
        <v>110</v>
      </c>
      <c r="C41" s="3" t="s">
        <v>114</v>
      </c>
      <c r="D41" s="3" t="s">
        <v>115</v>
      </c>
      <c r="E41" s="19"/>
      <c r="F41" s="1">
        <v>746739</v>
      </c>
      <c r="G41" s="1">
        <v>107630</v>
      </c>
      <c r="H41" s="1">
        <v>68984</v>
      </c>
      <c r="I41" s="1">
        <v>105059</v>
      </c>
      <c r="J41" s="1">
        <v>212517</v>
      </c>
      <c r="K41" s="1">
        <v>252549</v>
      </c>
      <c r="L41" s="19"/>
      <c r="M41" s="6">
        <f>SUMIF('ED attendance'!$C:$C,'ICB summary'!D41,'ED attendance'!$E:$E)</f>
        <v>19.3734</v>
      </c>
      <c r="N41" s="6">
        <f>SUMIF('ED attendance'!$C:$C,'ICB summary'!$D41,'ED attendance'!$F:$F)</f>
        <v>218.67927999999998</v>
      </c>
      <c r="O41" s="6">
        <f>SUMIF('ED attendance'!$C:$C,'ICB summary'!$D41,'ED attendance'!$G:$G)</f>
        <v>631.40458999999998</v>
      </c>
      <c r="P41" s="6">
        <f>SUMIF('ED attendance'!$C:$C,'ICB summary'!$D41,'ED attendance'!$H:$H)</f>
        <v>739.55916000000002</v>
      </c>
      <c r="Q41" s="6">
        <f>SUMIF('ED attendance'!$C:$C,'ICB summary'!$D41,'ED attendance'!$I:$I)</f>
        <v>199.51371</v>
      </c>
      <c r="R41" s="6">
        <f t="shared" si="2"/>
        <v>1808.5301400000001</v>
      </c>
      <c r="S41" s="26"/>
      <c r="T41" s="14">
        <f>SUMIF('Police recorded'!$H:$H,'ICB summary'!$D41,'Police recorded'!$K:$K)</f>
        <v>5625.4084258864204</v>
      </c>
      <c r="U41" s="14">
        <f>SUMIF('Police recorded'!$H:$H,'ICB summary'!$D41,'Police recorded'!$M:$M)</f>
        <v>8520.6891911338771</v>
      </c>
      <c r="V41" s="14">
        <f>SUMIF('Police recorded'!$H:$H,'ICB summary'!$D41,'Police recorded'!$O:$O)</f>
        <v>4.0856037231421354</v>
      </c>
      <c r="W41" s="17"/>
      <c r="X41" s="5">
        <f>SUMIF('Hospital admissions'!$A:$A,'ICB summary'!$C41,'Hospital admissions'!$G:$G)</f>
        <v>247.92327950000001</v>
      </c>
      <c r="Y41" s="16"/>
      <c r="Z41" s="16"/>
      <c r="AA41" s="16"/>
      <c r="AB41" s="16"/>
      <c r="AC41" s="16"/>
      <c r="AD41" s="16"/>
    </row>
    <row r="42" spans="1:30">
      <c r="A42" s="16"/>
      <c r="B42" s="3" t="s">
        <v>110</v>
      </c>
      <c r="C42" s="3" t="s">
        <v>116</v>
      </c>
      <c r="D42" s="3" t="s">
        <v>117</v>
      </c>
      <c r="E42" s="19"/>
      <c r="F42" s="1">
        <v>1831473</v>
      </c>
      <c r="G42" s="1">
        <v>224852</v>
      </c>
      <c r="H42" s="1">
        <v>143607</v>
      </c>
      <c r="I42" s="1">
        <v>302023</v>
      </c>
      <c r="J42" s="1">
        <v>440505</v>
      </c>
      <c r="K42" s="1">
        <v>720486</v>
      </c>
      <c r="L42" s="19"/>
      <c r="M42" s="6">
        <f>SUMIF('ED attendance'!$C:$C,'ICB summary'!D42,'ED attendance'!$E:$E)</f>
        <v>40.47336</v>
      </c>
      <c r="N42" s="6">
        <f>SUMIF('ED attendance'!$C:$C,'ICB summary'!$D42,'ED attendance'!$F:$F)</f>
        <v>455.23419000000001</v>
      </c>
      <c r="O42" s="6">
        <f>SUMIF('ED attendance'!$C:$C,'ICB summary'!$D42,'ED attendance'!$G:$G)</f>
        <v>1815.15823</v>
      </c>
      <c r="P42" s="6">
        <f>SUMIF('ED attendance'!$C:$C,'ICB summary'!$D42,'ED attendance'!$H:$H)</f>
        <v>1532.9574</v>
      </c>
      <c r="Q42" s="6">
        <f>SUMIF('ED attendance'!$C:$C,'ICB summary'!$D42,'ED attendance'!$I:$I)</f>
        <v>569.18394000000001</v>
      </c>
      <c r="R42" s="6">
        <f t="shared" si="2"/>
        <v>4413.0071200000002</v>
      </c>
      <c r="S42" s="26"/>
      <c r="T42" s="14">
        <f>SUMIF('Police recorded'!$H:$H,'ICB summary'!$D42,'Police recorded'!$K:$K)</f>
        <v>19403.456450893158</v>
      </c>
      <c r="U42" s="14">
        <f>SUMIF('Police recorded'!$H:$H,'ICB summary'!$D42,'Police recorded'!$M:$M)</f>
        <v>25505.986877797463</v>
      </c>
      <c r="V42" s="14">
        <f>SUMIF('Police recorded'!$H:$H,'ICB summary'!$D42,'Police recorded'!$O:$O)</f>
        <v>14.186983272707604</v>
      </c>
      <c r="W42" s="17"/>
      <c r="X42" s="5">
        <f>SUMIF('Hospital admissions'!$A:$A,'ICB summary'!$C42,'Hospital admissions'!$G:$G)</f>
        <v>492.7335583040001</v>
      </c>
      <c r="Y42" s="16"/>
      <c r="Z42" s="16"/>
      <c r="AA42" s="16"/>
      <c r="AB42" s="16"/>
      <c r="AC42" s="16"/>
      <c r="AD42" s="16"/>
    </row>
    <row r="43" spans="1:30">
      <c r="A43" s="16"/>
      <c r="B43" s="3" t="s">
        <v>110</v>
      </c>
      <c r="C43" s="3" t="s">
        <v>118</v>
      </c>
      <c r="D43" s="3" t="s">
        <v>119</v>
      </c>
      <c r="E43" s="19"/>
      <c r="F43" s="1">
        <v>1868199</v>
      </c>
      <c r="G43" s="1">
        <v>251649</v>
      </c>
      <c r="H43" s="1">
        <v>160363</v>
      </c>
      <c r="I43" s="1">
        <v>275485</v>
      </c>
      <c r="J43" s="1">
        <v>469008</v>
      </c>
      <c r="K43" s="1">
        <v>711694</v>
      </c>
      <c r="L43" s="19"/>
      <c r="M43" s="6">
        <f>SUMIF('ED attendance'!$C:$C,'ICB summary'!D43,'ED attendance'!$E:$E)</f>
        <v>45.296819999999997</v>
      </c>
      <c r="N43" s="6">
        <f>SUMIF('ED attendance'!$C:$C,'ICB summary'!$D43,'ED attendance'!$F:$F)</f>
        <v>508.35070999999999</v>
      </c>
      <c r="O43" s="6">
        <f>SUMIF('ED attendance'!$C:$C,'ICB summary'!$D43,'ED attendance'!$G:$G)</f>
        <v>1655.6648500000001</v>
      </c>
      <c r="P43" s="6">
        <f>SUMIF('ED attendance'!$C:$C,'ICB summary'!$D43,'ED attendance'!$H:$H)</f>
        <v>1632.1478399999999</v>
      </c>
      <c r="Q43" s="6">
        <f>SUMIF('ED attendance'!$C:$C,'ICB summary'!$D43,'ED attendance'!$I:$I)</f>
        <v>562.23825999999997</v>
      </c>
      <c r="R43" s="6">
        <f t="shared" si="2"/>
        <v>4403.69848</v>
      </c>
      <c r="S43" s="26"/>
      <c r="T43" s="14">
        <f>SUMIF('Police recorded'!$H:$H,'ICB summary'!$D43,'Police recorded'!$K:$K)</f>
        <v>18301</v>
      </c>
      <c r="U43" s="14">
        <f>SUMIF('Police recorded'!$H:$H,'ICB summary'!$D43,'Police recorded'!$M:$M)</f>
        <v>36038</v>
      </c>
      <c r="V43" s="14">
        <f>SUMIF('Police recorded'!$H:$H,'ICB summary'!$D43,'Police recorded'!$O:$O)</f>
        <v>15</v>
      </c>
      <c r="W43" s="17"/>
      <c r="X43" s="5">
        <f>SUMIF('Hospital admissions'!$A:$A,'ICB summary'!$C43,'Hospital admissions'!$G:$G)</f>
        <v>742.90388745199994</v>
      </c>
      <c r="Y43" s="16"/>
      <c r="Z43" s="16"/>
      <c r="AA43" s="16"/>
      <c r="AB43" s="16"/>
      <c r="AC43" s="16"/>
      <c r="AD43" s="16"/>
    </row>
    <row r="44" spans="1:30">
      <c r="A44" s="16"/>
      <c r="B44" s="3" t="s">
        <v>110</v>
      </c>
      <c r="C44" s="3" t="s">
        <v>120</v>
      </c>
      <c r="D44" s="3" t="s">
        <v>121</v>
      </c>
      <c r="E44" s="19"/>
      <c r="F44" s="1">
        <v>1052425</v>
      </c>
      <c r="G44" s="1">
        <v>143084</v>
      </c>
      <c r="H44" s="1">
        <v>91491</v>
      </c>
      <c r="I44" s="1">
        <v>144388</v>
      </c>
      <c r="J44" s="1">
        <v>277253</v>
      </c>
      <c r="K44" s="1">
        <v>396209</v>
      </c>
      <c r="L44" s="19"/>
      <c r="M44" s="6">
        <f>SUMIF('ED attendance'!$C:$C,'ICB summary'!D44,'ED attendance'!$E:$E)</f>
        <v>25.755119999999998</v>
      </c>
      <c r="N44" s="6">
        <f>SUMIF('ED attendance'!$C:$C,'ICB summary'!$D44,'ED attendance'!$F:$F)</f>
        <v>290.02647000000002</v>
      </c>
      <c r="O44" s="6">
        <f>SUMIF('ED attendance'!$C:$C,'ICB summary'!$D44,'ED attendance'!$G:$G)</f>
        <v>867.77188000000001</v>
      </c>
      <c r="P44" s="6">
        <f>SUMIF('ED attendance'!$C:$C,'ICB summary'!$D44,'ED attendance'!$H:$H)</f>
        <v>964.84043999999994</v>
      </c>
      <c r="Q44" s="6">
        <f>SUMIF('ED attendance'!$C:$C,'ICB summary'!$D44,'ED attendance'!$I:$I)</f>
        <v>313.00511</v>
      </c>
      <c r="R44" s="6">
        <f t="shared" si="2"/>
        <v>2461.3990199999998</v>
      </c>
      <c r="S44" s="26"/>
      <c r="T44" s="14">
        <f>SUMIF('Police recorded'!$H:$H,'ICB summary'!$D44,'Police recorded'!$K:$K)</f>
        <v>6361.2102952255564</v>
      </c>
      <c r="U44" s="14">
        <f>SUMIF('Police recorded'!$H:$H,'ICB summary'!$D44,'Police recorded'!$M:$M)</f>
        <v>10351.109920468538</v>
      </c>
      <c r="V44" s="14">
        <f>SUMIF('Police recorded'!$H:$H,'ICB summary'!$D44,'Police recorded'!$O:$O)</f>
        <v>2.7274130041502609</v>
      </c>
      <c r="W44" s="17"/>
      <c r="X44" s="5">
        <f>SUMIF('Hospital admissions'!$A:$A,'ICB summary'!$C44,'Hospital admissions'!$G:$G)</f>
        <v>280.53290038600005</v>
      </c>
      <c r="Y44" s="16"/>
      <c r="Z44" s="16"/>
      <c r="AA44" s="16"/>
      <c r="AB44" s="16"/>
      <c r="AC44" s="16"/>
      <c r="AD44" s="16"/>
    </row>
    <row r="45" spans="1:30">
      <c r="A45" s="16"/>
      <c r="B45" s="3" t="s">
        <v>110</v>
      </c>
      <c r="C45" s="3" t="s">
        <v>122</v>
      </c>
      <c r="D45" s="3" t="s">
        <v>123</v>
      </c>
      <c r="E45" s="19"/>
      <c r="F45" s="1">
        <v>1711539</v>
      </c>
      <c r="G45" s="1">
        <v>201000</v>
      </c>
      <c r="H45" s="1">
        <v>131666</v>
      </c>
      <c r="I45" s="1">
        <v>251208</v>
      </c>
      <c r="J45" s="1">
        <v>417014</v>
      </c>
      <c r="K45" s="1">
        <v>710651</v>
      </c>
      <c r="L45" s="19"/>
      <c r="M45" s="6">
        <f>SUMIF('ED attendance'!$C:$C,'ICB summary'!D45,'ED attendance'!$E:$E)</f>
        <v>36.18</v>
      </c>
      <c r="N45" s="6">
        <f>SUMIF('ED attendance'!$C:$C,'ICB summary'!$D45,'ED attendance'!$F:$F)</f>
        <v>417.38121999999998</v>
      </c>
      <c r="O45" s="6">
        <f>SUMIF('ED attendance'!$C:$C,'ICB summary'!$D45,'ED attendance'!$G:$G)</f>
        <v>1509.76008</v>
      </c>
      <c r="P45" s="6">
        <f>SUMIF('ED attendance'!$C:$C,'ICB summary'!$D45,'ED attendance'!$H:$H)</f>
        <v>1451.2087200000001</v>
      </c>
      <c r="Q45" s="6">
        <f>SUMIF('ED attendance'!$C:$C,'ICB summary'!$D45,'ED attendance'!$I:$I)</f>
        <v>561.41428999999994</v>
      </c>
      <c r="R45" s="6">
        <f t="shared" si="2"/>
        <v>3975.9443099999999</v>
      </c>
      <c r="S45" s="26"/>
      <c r="T45" s="14">
        <f>SUMIF('Police recorded'!$H:$H,'ICB summary'!$D45,'Police recorded'!$K:$K)</f>
        <v>13656.924827994864</v>
      </c>
      <c r="U45" s="14">
        <f>SUMIF('Police recorded'!$H:$H,'ICB summary'!$D45,'Police recorded'!$M:$M)</f>
        <v>18095.214010600124</v>
      </c>
      <c r="V45" s="14">
        <f>SUMIF('Police recorded'!$H:$H,'ICB summary'!$D45,'Police recorded'!$O:$O)</f>
        <v>8</v>
      </c>
      <c r="W45" s="17"/>
      <c r="X45" s="5">
        <f>SUMIF('Hospital admissions'!$A:$A,'ICB summary'!$C45,'Hospital admissions'!$G:$G)</f>
        <v>562.87882860299999</v>
      </c>
      <c r="Y45" s="16"/>
      <c r="Z45" s="16"/>
      <c r="AA45" s="16"/>
      <c r="AB45" s="16"/>
      <c r="AC45" s="16"/>
      <c r="AD45" s="16"/>
    </row>
    <row r="46" spans="1:30">
      <c r="A46" s="16"/>
      <c r="B46" s="12"/>
      <c r="C46" s="12" t="s">
        <v>124</v>
      </c>
      <c r="D46" s="12" t="s">
        <v>125</v>
      </c>
      <c r="E46" s="18"/>
      <c r="F46" s="7">
        <f>SUM(F47:F53)</f>
        <v>5665799</v>
      </c>
      <c r="G46" s="7">
        <f t="shared" ref="G46:K46" si="8">SUM(G47:G53)</f>
        <v>677572</v>
      </c>
      <c r="H46" s="7">
        <f t="shared" si="8"/>
        <v>436973</v>
      </c>
      <c r="I46" s="7">
        <f t="shared" si="8"/>
        <v>858951</v>
      </c>
      <c r="J46" s="7">
        <f>SUM(J47:J53)</f>
        <v>1345654</v>
      </c>
      <c r="K46" s="7">
        <f t="shared" si="8"/>
        <v>2346649</v>
      </c>
      <c r="L46" s="18"/>
      <c r="M46" s="27"/>
      <c r="N46" s="27"/>
      <c r="O46" s="27"/>
      <c r="P46" s="27"/>
      <c r="Q46" s="27"/>
      <c r="R46" s="27"/>
      <c r="S46" s="28"/>
      <c r="T46" s="42"/>
      <c r="U46" s="42"/>
      <c r="V46" s="42"/>
      <c r="W46" s="28"/>
      <c r="X46" s="27"/>
      <c r="Y46" s="16"/>
      <c r="Z46" s="16"/>
      <c r="AA46" s="16"/>
      <c r="AB46" s="16"/>
      <c r="AC46" s="16"/>
      <c r="AD46" s="16"/>
    </row>
    <row r="47" spans="1:30">
      <c r="A47" s="16"/>
      <c r="B47" s="3" t="s">
        <v>124</v>
      </c>
      <c r="C47" s="3" t="s">
        <v>126</v>
      </c>
      <c r="D47" s="3" t="s">
        <v>127</v>
      </c>
      <c r="E47" s="19"/>
      <c r="F47" s="1">
        <v>929964</v>
      </c>
      <c r="G47" s="1">
        <v>118822</v>
      </c>
      <c r="H47" s="1">
        <v>76520</v>
      </c>
      <c r="I47" s="1">
        <v>141304</v>
      </c>
      <c r="J47" s="1">
        <v>232952</v>
      </c>
      <c r="K47" s="1">
        <v>360366</v>
      </c>
      <c r="L47" s="19"/>
      <c r="M47" s="6">
        <f>SUMIF('ED attendance'!$C:$C,'ICB summary'!D47,'ED attendance'!$E:$E)</f>
        <v>21.38796</v>
      </c>
      <c r="N47" s="6">
        <f>SUMIF('ED attendance'!$C:$C,'ICB summary'!$D47,'ED attendance'!$F:$F)</f>
        <v>242.56839999999997</v>
      </c>
      <c r="O47" s="6">
        <f>SUMIF('ED attendance'!$C:$C,'ICB summary'!$D47,'ED attendance'!$G:$G)</f>
        <v>849.23703999999998</v>
      </c>
      <c r="P47" s="6">
        <f>SUMIF('ED attendance'!$C:$C,'ICB summary'!$D47,'ED attendance'!$H:$H)</f>
        <v>810.67295999999999</v>
      </c>
      <c r="Q47" s="6">
        <f>SUMIF('ED attendance'!$C:$C,'ICB summary'!$D47,'ED attendance'!$I:$I)</f>
        <v>284.68914000000001</v>
      </c>
      <c r="R47" s="6">
        <f t="shared" si="2"/>
        <v>2208.5554999999999</v>
      </c>
      <c r="S47" s="26"/>
      <c r="T47" s="14">
        <f>SUMIF('Police recorded'!$H:$H,'ICB summary'!$D47,'Police recorded'!$K:$K)</f>
        <v>7216.8673482706108</v>
      </c>
      <c r="U47" s="14">
        <f>SUMIF('Police recorded'!$H:$H,'ICB summary'!$D47,'Police recorded'!$M:$M)</f>
        <v>9062.2344862591544</v>
      </c>
      <c r="V47" s="14">
        <f>SUMIF('Police recorded'!$H:$H,'ICB summary'!$D47,'Police recorded'!$O:$O)</f>
        <v>4.0482633601624247</v>
      </c>
      <c r="W47" s="17"/>
      <c r="X47" s="5">
        <f>SUMIF('Hospital admissions'!$A:$A,'ICB summary'!$C47,'Hospital admissions'!$G:$G)</f>
        <v>282.69970004700002</v>
      </c>
      <c r="Y47" s="16"/>
      <c r="Z47" s="16"/>
      <c r="AA47" s="16"/>
      <c r="AB47" s="16"/>
      <c r="AC47" s="16"/>
      <c r="AD47" s="16"/>
    </row>
    <row r="48" spans="1:30">
      <c r="A48" s="16"/>
      <c r="B48" s="3" t="s">
        <v>124</v>
      </c>
      <c r="C48" s="3" t="s">
        <v>128</v>
      </c>
      <c r="D48" s="3" t="s">
        <v>129</v>
      </c>
      <c r="E48" s="19"/>
      <c r="F48" s="1">
        <v>969256</v>
      </c>
      <c r="G48" s="1">
        <v>124914</v>
      </c>
      <c r="H48" s="1">
        <v>73240</v>
      </c>
      <c r="I48" s="1">
        <v>197991</v>
      </c>
      <c r="J48" s="1">
        <v>252007</v>
      </c>
      <c r="K48" s="1">
        <v>321104</v>
      </c>
      <c r="L48" s="19"/>
      <c r="M48" s="6">
        <f>SUMIF('ED attendance'!$C:$C,'ICB summary'!D48,'ED attendance'!$E:$E)</f>
        <v>22.48452</v>
      </c>
      <c r="N48" s="6">
        <f>SUMIF('ED attendance'!$C:$C,'ICB summary'!$D48,'ED attendance'!$F:$F)</f>
        <v>232.17079999999999</v>
      </c>
      <c r="O48" s="6">
        <f>SUMIF('ED attendance'!$C:$C,'ICB summary'!$D48,'ED attendance'!$G:$G)</f>
        <v>1189.9259099999999</v>
      </c>
      <c r="P48" s="6">
        <f>SUMIF('ED attendance'!$C:$C,'ICB summary'!$D48,'ED attendance'!$H:$H)</f>
        <v>876.98436000000004</v>
      </c>
      <c r="Q48" s="6">
        <f>SUMIF('ED attendance'!$C:$C,'ICB summary'!$D48,'ED attendance'!$I:$I)</f>
        <v>253.67215999999999</v>
      </c>
      <c r="R48" s="6">
        <f t="shared" si="2"/>
        <v>2575.2377500000002</v>
      </c>
      <c r="S48" s="26"/>
      <c r="T48" s="14">
        <f>SUMIF('Police recorded'!$H:$H,'ICB summary'!$D48,'Police recorded'!$K:$K)</f>
        <v>7934</v>
      </c>
      <c r="U48" s="14">
        <f>SUMIF('Police recorded'!$H:$H,'ICB summary'!$D48,'Police recorded'!$M:$M)</f>
        <v>13836</v>
      </c>
      <c r="V48" s="14">
        <f>SUMIF('Police recorded'!$H:$H,'ICB summary'!$D48,'Police recorded'!$O:$O)</f>
        <v>8</v>
      </c>
      <c r="W48" s="17"/>
      <c r="X48" s="5">
        <f>SUMIF('Hospital admissions'!$A:$A,'ICB summary'!$C48,'Hospital admissions'!$G:$G)</f>
        <v>492.345142286</v>
      </c>
      <c r="Y48" s="16"/>
      <c r="Z48" s="16"/>
      <c r="AA48" s="16"/>
      <c r="AB48" s="16"/>
      <c r="AC48" s="16"/>
      <c r="AD48" s="16"/>
    </row>
    <row r="49" spans="1:30">
      <c r="A49" s="16"/>
      <c r="B49" s="3" t="s">
        <v>124</v>
      </c>
      <c r="C49" s="3" t="s">
        <v>130</v>
      </c>
      <c r="D49" s="3" t="s">
        <v>131</v>
      </c>
      <c r="E49" s="19"/>
      <c r="F49" s="1">
        <v>575525</v>
      </c>
      <c r="G49" s="1">
        <v>65854</v>
      </c>
      <c r="H49" s="1">
        <v>43439</v>
      </c>
      <c r="I49" s="1">
        <v>75172</v>
      </c>
      <c r="J49" s="1">
        <v>127573</v>
      </c>
      <c r="K49" s="1">
        <v>263487</v>
      </c>
      <c r="L49" s="19"/>
      <c r="M49" s="6">
        <f>SUMIF('ED attendance'!$C:$C,'ICB summary'!D49,'ED attendance'!$E:$E)</f>
        <v>11.853719999999999</v>
      </c>
      <c r="N49" s="6">
        <f>SUMIF('ED attendance'!$C:$C,'ICB summary'!$D49,'ED attendance'!$F:$F)</f>
        <v>137.70162999999999</v>
      </c>
      <c r="O49" s="6">
        <f>SUMIF('ED attendance'!$C:$C,'ICB summary'!$D49,'ED attendance'!$G:$G)</f>
        <v>451.78371999999996</v>
      </c>
      <c r="P49" s="6">
        <f>SUMIF('ED attendance'!$C:$C,'ICB summary'!$D49,'ED attendance'!$H:$H)</f>
        <v>443.95403999999996</v>
      </c>
      <c r="Q49" s="6">
        <f>SUMIF('ED attendance'!$C:$C,'ICB summary'!$D49,'ED attendance'!$I:$I)</f>
        <v>208.15473000000003</v>
      </c>
      <c r="R49" s="6">
        <f t="shared" si="2"/>
        <v>1253.44784</v>
      </c>
      <c r="S49" s="26"/>
      <c r="T49" s="14">
        <f>SUMIF('Police recorded'!$H:$H,'ICB summary'!$D49,'Police recorded'!$K:$K)</f>
        <v>4755.0000000000009</v>
      </c>
      <c r="U49" s="14">
        <f>SUMIF('Police recorded'!$H:$H,'ICB summary'!$D49,'Police recorded'!$M:$M)</f>
        <v>4639</v>
      </c>
      <c r="V49" s="14">
        <f>SUMIF('Police recorded'!$H:$H,'ICB summary'!$D49,'Police recorded'!$O:$O)</f>
        <v>6</v>
      </c>
      <c r="W49" s="17"/>
      <c r="X49" s="5">
        <f>SUMIF('Hospital admissions'!$A:$A,'ICB summary'!$C49,'Hospital admissions'!$G:$G)</f>
        <v>195.48779888597804</v>
      </c>
      <c r="Y49" s="16"/>
      <c r="Z49" s="16"/>
      <c r="AA49" s="16"/>
      <c r="AB49" s="16"/>
      <c r="AC49" s="16"/>
      <c r="AD49" s="16"/>
    </row>
    <row r="50" spans="1:30">
      <c r="A50" s="16"/>
      <c r="B50" s="3" t="s">
        <v>124</v>
      </c>
      <c r="C50" s="3" t="s">
        <v>132</v>
      </c>
      <c r="D50" s="3" t="s">
        <v>133</v>
      </c>
      <c r="E50" s="19"/>
      <c r="F50" s="1">
        <v>1209773</v>
      </c>
      <c r="G50" s="1">
        <v>137447</v>
      </c>
      <c r="H50" s="1">
        <v>89404</v>
      </c>
      <c r="I50" s="1">
        <v>182402</v>
      </c>
      <c r="J50" s="1">
        <v>270314</v>
      </c>
      <c r="K50" s="1">
        <v>530206</v>
      </c>
      <c r="L50" s="19"/>
      <c r="M50" s="6">
        <f>SUMIF('ED attendance'!$C:$C,'ICB summary'!D50,'ED attendance'!$E:$E)</f>
        <v>24.740459999999999</v>
      </c>
      <c r="N50" s="6">
        <f>SUMIF('ED attendance'!$C:$C,'ICB summary'!$D50,'ED attendance'!$F:$F)</f>
        <v>283.41067999999996</v>
      </c>
      <c r="O50" s="6">
        <f>SUMIF('ED attendance'!$C:$C,'ICB summary'!$D50,'ED attendance'!$G:$G)</f>
        <v>1096.2360199999998</v>
      </c>
      <c r="P50" s="6">
        <f>SUMIF('ED attendance'!$C:$C,'ICB summary'!$D50,'ED attendance'!$H:$H)</f>
        <v>940.69272000000012</v>
      </c>
      <c r="Q50" s="6">
        <f>SUMIF('ED attendance'!$C:$C,'ICB summary'!$D50,'ED attendance'!$I:$I)</f>
        <v>418.86274000000003</v>
      </c>
      <c r="R50" s="6">
        <f t="shared" si="2"/>
        <v>2763.9426199999998</v>
      </c>
      <c r="S50" s="26"/>
      <c r="T50" s="14">
        <f>SUMIF('Police recorded'!$H:$H,'ICB summary'!$D50,'Police recorded'!$K:$K)</f>
        <v>11229</v>
      </c>
      <c r="U50" s="14">
        <f>SUMIF('Police recorded'!$H:$H,'ICB summary'!$D50,'Police recorded'!$M:$M)</f>
        <v>12694.000000000004</v>
      </c>
      <c r="V50" s="14">
        <f>SUMIF('Police recorded'!$H:$H,'ICB summary'!$D50,'Police recorded'!$O:$O)</f>
        <v>11</v>
      </c>
      <c r="W50" s="17"/>
      <c r="X50" s="5">
        <f>SUMIF('Hospital admissions'!$A:$A,'ICB summary'!$C50,'Hospital admissions'!$G:$G)</f>
        <v>307.11727588799999</v>
      </c>
      <c r="Y50" s="16"/>
      <c r="Z50" s="16"/>
      <c r="AA50" s="16"/>
      <c r="AB50" s="16"/>
      <c r="AC50" s="16"/>
      <c r="AD50" s="16"/>
    </row>
    <row r="51" spans="1:30">
      <c r="A51" s="16"/>
      <c r="B51" s="3" t="s">
        <v>124</v>
      </c>
      <c r="C51" s="3" t="s">
        <v>134</v>
      </c>
      <c r="D51" s="3" t="s">
        <v>135</v>
      </c>
      <c r="E51" s="19"/>
      <c r="F51" s="1">
        <v>776780</v>
      </c>
      <c r="G51" s="1">
        <v>85579</v>
      </c>
      <c r="H51" s="1">
        <v>58471</v>
      </c>
      <c r="I51" s="1">
        <v>104675</v>
      </c>
      <c r="J51" s="1">
        <v>178480</v>
      </c>
      <c r="K51" s="1">
        <v>349575</v>
      </c>
      <c r="L51" s="19"/>
      <c r="M51" s="6">
        <f>SUMIF('ED attendance'!$C:$C,'ICB summary'!D51,'ED attendance'!$E:$E)</f>
        <v>15.404219999999999</v>
      </c>
      <c r="N51" s="6">
        <f>SUMIF('ED attendance'!$C:$C,'ICB summary'!$D51,'ED attendance'!$F:$F)</f>
        <v>185.35306999999997</v>
      </c>
      <c r="O51" s="6">
        <f>SUMIF('ED attendance'!$C:$C,'ICB summary'!$D51,'ED attendance'!$G:$G)</f>
        <v>629.09674999999993</v>
      </c>
      <c r="P51" s="6">
        <f>SUMIF('ED attendance'!$C:$C,'ICB summary'!$D51,'ED attendance'!$H:$H)</f>
        <v>621.11039999999991</v>
      </c>
      <c r="Q51" s="6">
        <f>SUMIF('ED attendance'!$C:$C,'ICB summary'!$D51,'ED attendance'!$I:$I)</f>
        <v>276.16424999999998</v>
      </c>
      <c r="R51" s="6">
        <f t="shared" si="2"/>
        <v>1727.1286899999998</v>
      </c>
      <c r="S51" s="26"/>
      <c r="T51" s="14">
        <f>SUMIF('Police recorded'!$H:$H,'ICB summary'!$D51,'Police recorded'!$K:$K)</f>
        <v>6178.9999999999991</v>
      </c>
      <c r="U51" s="14">
        <f>SUMIF('Police recorded'!$H:$H,'ICB summary'!$D51,'Police recorded'!$M:$M)</f>
        <v>7696.0000000000009</v>
      </c>
      <c r="V51" s="14">
        <f>SUMIF('Police recorded'!$H:$H,'ICB summary'!$D51,'Police recorded'!$O:$O)</f>
        <v>7</v>
      </c>
      <c r="W51" s="17"/>
      <c r="X51" s="5">
        <f>SUMIF('Hospital admissions'!$A:$A,'ICB summary'!$C51,'Hospital admissions'!$G:$G)</f>
        <v>284.46315044599999</v>
      </c>
      <c r="Y51" s="16"/>
      <c r="Z51" s="16"/>
      <c r="AA51" s="16"/>
      <c r="AB51" s="16"/>
      <c r="AC51" s="16"/>
      <c r="AD51" s="16"/>
    </row>
    <row r="52" spans="1:30">
      <c r="A52" s="16"/>
      <c r="B52" s="3" t="s">
        <v>124</v>
      </c>
      <c r="C52" s="3" t="s">
        <v>136</v>
      </c>
      <c r="D52" s="3" t="s">
        <v>137</v>
      </c>
      <c r="E52" s="19"/>
      <c r="F52" s="1">
        <v>640650</v>
      </c>
      <c r="G52" s="1">
        <v>78539</v>
      </c>
      <c r="H52" s="1">
        <v>51023</v>
      </c>
      <c r="I52" s="1">
        <v>88415</v>
      </c>
      <c r="J52" s="1">
        <v>157286</v>
      </c>
      <c r="K52" s="1">
        <v>265387</v>
      </c>
      <c r="L52" s="19"/>
      <c r="M52" s="6">
        <f>SUMIF('ED attendance'!$C:$C,'ICB summary'!D52,'ED attendance'!$E:$E)</f>
        <v>14.13702</v>
      </c>
      <c r="N52" s="6">
        <f>SUMIF('ED attendance'!$C:$C,'ICB summary'!$D52,'ED attendance'!$F:$F)</f>
        <v>161.74290999999999</v>
      </c>
      <c r="O52" s="6">
        <f>SUMIF('ED attendance'!$C:$C,'ICB summary'!$D52,'ED attendance'!$G:$G)</f>
        <v>531.37414999999999</v>
      </c>
      <c r="P52" s="6">
        <f>SUMIF('ED attendance'!$C:$C,'ICB summary'!$D52,'ED attendance'!$H:$H)</f>
        <v>547.35527999999999</v>
      </c>
      <c r="Q52" s="6">
        <f>SUMIF('ED attendance'!$C:$C,'ICB summary'!$D52,'ED attendance'!$I:$I)</f>
        <v>209.65573000000001</v>
      </c>
      <c r="R52" s="6">
        <f t="shared" si="2"/>
        <v>1464.2650899999999</v>
      </c>
      <c r="S52" s="26"/>
      <c r="T52" s="14">
        <f>SUMIF('Police recorded'!$H:$H,'ICB summary'!$D52,'Police recorded'!$K:$K)</f>
        <v>5422</v>
      </c>
      <c r="U52" s="14">
        <f>SUMIF('Police recorded'!$H:$H,'ICB summary'!$D52,'Police recorded'!$M:$M)</f>
        <v>6446</v>
      </c>
      <c r="V52" s="14">
        <f>SUMIF('Police recorded'!$H:$H,'ICB summary'!$D52,'Police recorded'!$O:$O)</f>
        <v>17</v>
      </c>
      <c r="W52" s="17"/>
      <c r="X52" s="5">
        <f>SUMIF('Hospital admissions'!$A:$A,'ICB summary'!$C52,'Hospital admissions'!$G:$G)</f>
        <v>117.91359866499999</v>
      </c>
      <c r="Y52" s="16"/>
      <c r="Z52" s="16"/>
      <c r="AA52" s="16"/>
      <c r="AB52" s="16"/>
      <c r="AC52" s="16"/>
      <c r="AD52" s="16"/>
    </row>
    <row r="53" spans="1:30">
      <c r="A53" s="16"/>
      <c r="B53" s="3" t="s">
        <v>124</v>
      </c>
      <c r="C53" s="3" t="s">
        <v>138</v>
      </c>
      <c r="D53" s="3" t="s">
        <v>139</v>
      </c>
      <c r="E53" s="19"/>
      <c r="F53" s="1">
        <v>563851</v>
      </c>
      <c r="G53" s="1">
        <v>66417</v>
      </c>
      <c r="H53" s="1">
        <v>44876</v>
      </c>
      <c r="I53" s="1">
        <v>68992</v>
      </c>
      <c r="J53" s="1">
        <v>127042</v>
      </c>
      <c r="K53" s="1">
        <v>256524</v>
      </c>
      <c r="L53" s="19"/>
      <c r="M53" s="6">
        <f>SUMIF('ED attendance'!$C:$C,'ICB summary'!D53,'ED attendance'!$E:$E)</f>
        <v>11.95506</v>
      </c>
      <c r="N53" s="6">
        <f>SUMIF('ED attendance'!$C:$C,'ICB summary'!$D53,'ED attendance'!$F:$F)</f>
        <v>142.25691999999998</v>
      </c>
      <c r="O53" s="6">
        <f>SUMIF('ED attendance'!$C:$C,'ICB summary'!$D53,'ED attendance'!$G:$G)</f>
        <v>414.64192000000003</v>
      </c>
      <c r="P53" s="6">
        <f>SUMIF('ED attendance'!$C:$C,'ICB summary'!$D53,'ED attendance'!$H:$H)</f>
        <v>442.10615999999999</v>
      </c>
      <c r="Q53" s="6">
        <f>SUMIF('ED attendance'!$C:$C,'ICB summary'!$D53,'ED attendance'!$I:$I)</f>
        <v>202.65396000000001</v>
      </c>
      <c r="R53" s="6">
        <f t="shared" si="2"/>
        <v>1213.6140200000002</v>
      </c>
      <c r="S53" s="26"/>
      <c r="T53" s="14">
        <f>SUMIF('Police recorded'!$H:$H,'ICB summary'!$D53,'Police recorded'!$K:$K)</f>
        <v>4096</v>
      </c>
      <c r="U53" s="14">
        <f>SUMIF('Police recorded'!$H:$H,'ICB summary'!$D53,'Police recorded'!$M:$M)</f>
        <v>7118</v>
      </c>
      <c r="V53" s="14">
        <f>SUMIF('Police recorded'!$H:$H,'ICB summary'!$D53,'Police recorded'!$O:$O)</f>
        <v>4</v>
      </c>
      <c r="W53" s="17"/>
      <c r="X53" s="5">
        <f>SUMIF('Hospital admissions'!$A:$A,'ICB summary'!$C53,'Hospital admissions'!$G:$G)</f>
        <v>200.835832286</v>
      </c>
      <c r="Y53" s="16"/>
      <c r="Z53" s="16"/>
      <c r="AA53" s="16"/>
      <c r="AB53" s="16"/>
      <c r="AC53" s="16"/>
      <c r="AD53" s="16"/>
    </row>
    <row r="54" spans="1:30">
      <c r="A54" s="16"/>
      <c r="B54" s="12"/>
      <c r="C54" s="12"/>
      <c r="D54" s="12" t="s">
        <v>140</v>
      </c>
      <c r="E54" s="18"/>
      <c r="F54" s="12"/>
      <c r="G54" s="12"/>
      <c r="H54" s="12"/>
      <c r="I54" s="12"/>
      <c r="J54" s="12"/>
      <c r="K54" s="12"/>
      <c r="L54" s="18"/>
      <c r="M54" s="29"/>
      <c r="N54" s="29"/>
      <c r="O54" s="29"/>
      <c r="P54" s="29"/>
      <c r="Q54" s="29"/>
      <c r="R54" s="29"/>
      <c r="S54" s="30"/>
      <c r="T54" s="29"/>
      <c r="U54" s="29"/>
      <c r="V54" s="29"/>
      <c r="W54" s="30"/>
      <c r="X54" s="29"/>
      <c r="Y54" s="16"/>
      <c r="Z54" s="16"/>
      <c r="AA54" s="16"/>
      <c r="AB54" s="16"/>
      <c r="AC54" s="16"/>
      <c r="AD54" s="16"/>
    </row>
    <row r="55" spans="1:30">
      <c r="A55" s="16"/>
      <c r="C55" s="3" t="s">
        <v>42</v>
      </c>
      <c r="D55" s="3" t="s">
        <v>43</v>
      </c>
      <c r="E55" s="19"/>
      <c r="F55" s="35">
        <f t="shared" ref="F55:K55" si="9">SUMIF($B:$B,$C55,F:F)</f>
        <v>8520726</v>
      </c>
      <c r="G55" s="35">
        <f t="shared" si="9"/>
        <v>1082812</v>
      </c>
      <c r="H55" s="35">
        <f t="shared" si="9"/>
        <v>684256</v>
      </c>
      <c r="I55" s="35">
        <f t="shared" si="9"/>
        <v>1443073</v>
      </c>
      <c r="J55" s="35">
        <f t="shared" si="9"/>
        <v>2079498</v>
      </c>
      <c r="K55" s="35">
        <f t="shared" si="9"/>
        <v>3231087</v>
      </c>
      <c r="L55" s="19"/>
      <c r="M55" s="35">
        <f t="shared" ref="M55:R61" si="10">SUMIF($B:$B,$C55,M:M)</f>
        <v>194.90616</v>
      </c>
      <c r="N55" s="35">
        <f t="shared" si="10"/>
        <v>2169.0915199999999</v>
      </c>
      <c r="O55" s="35">
        <f t="shared" si="10"/>
        <v>8672.8687300000001</v>
      </c>
      <c r="P55" s="35">
        <f t="shared" si="10"/>
        <v>7236.6530399999992</v>
      </c>
      <c r="Q55" s="35">
        <f t="shared" si="10"/>
        <v>2552.5587300000002</v>
      </c>
      <c r="R55" s="35">
        <f t="shared" si="10"/>
        <v>20826.07818</v>
      </c>
      <c r="S55" s="31"/>
      <c r="T55" s="35">
        <f t="shared" ref="T55:V61" si="11">SUMIF($B:$B,$C55,T:T)</f>
        <v>93230.081086708044</v>
      </c>
      <c r="U55" s="35">
        <f t="shared" si="11"/>
        <v>127484.65012101291</v>
      </c>
      <c r="V55" s="35">
        <f t="shared" si="11"/>
        <v>96.902418588163243</v>
      </c>
      <c r="W55" s="36"/>
      <c r="X55" s="35">
        <f t="shared" ref="X55:X61" si="12">SUMIF($B:$B,$C55,X:X)</f>
        <v>4396.0013516116605</v>
      </c>
      <c r="Y55" s="16"/>
      <c r="Z55" s="16"/>
      <c r="AA55" s="16"/>
      <c r="AB55" s="16"/>
      <c r="AC55" s="16"/>
      <c r="AD55" s="16"/>
    </row>
    <row r="56" spans="1:30">
      <c r="A56" s="16"/>
      <c r="C56" s="3" t="s">
        <v>52</v>
      </c>
      <c r="D56" s="3" t="s">
        <v>53</v>
      </c>
      <c r="E56" s="19"/>
      <c r="F56" s="35">
        <f t="shared" ref="F56:K61" si="13">SUMIF($B:$B,$C56,F:F)</f>
        <v>7053843</v>
      </c>
      <c r="G56" s="35">
        <f t="shared" si="13"/>
        <v>935215</v>
      </c>
      <c r="H56" s="35">
        <f t="shared" si="13"/>
        <v>577299</v>
      </c>
      <c r="I56" s="35">
        <f t="shared" si="13"/>
        <v>1184765</v>
      </c>
      <c r="J56" s="35">
        <f t="shared" si="13"/>
        <v>1769585</v>
      </c>
      <c r="K56" s="35">
        <f t="shared" si="13"/>
        <v>2586979</v>
      </c>
      <c r="L56" s="19"/>
      <c r="M56" s="35">
        <f t="shared" si="10"/>
        <v>168.33870000000002</v>
      </c>
      <c r="N56" s="35">
        <f t="shared" si="10"/>
        <v>1830.0378300000002</v>
      </c>
      <c r="O56" s="35">
        <f t="shared" si="10"/>
        <v>7120.4376500000008</v>
      </c>
      <c r="P56" s="35">
        <f t="shared" si="10"/>
        <v>6158.1557999999995</v>
      </c>
      <c r="Q56" s="35">
        <f t="shared" si="10"/>
        <v>2043.7134100000003</v>
      </c>
      <c r="R56" s="35">
        <f t="shared" si="10"/>
        <v>17320.683390000002</v>
      </c>
      <c r="S56" s="31"/>
      <c r="T56" s="35">
        <f t="shared" si="11"/>
        <v>75136.918913291956</v>
      </c>
      <c r="U56" s="35">
        <f t="shared" si="11"/>
        <v>120446.34987898708</v>
      </c>
      <c r="V56" s="35">
        <f t="shared" si="11"/>
        <v>91.097581411836742</v>
      </c>
      <c r="W56" s="36"/>
      <c r="X56" s="35">
        <f t="shared" si="12"/>
        <v>4506.9015255946642</v>
      </c>
      <c r="Y56" s="16"/>
      <c r="Z56" s="16"/>
      <c r="AA56" s="16"/>
      <c r="AB56" s="16"/>
      <c r="AC56" s="16"/>
      <c r="AD56" s="16"/>
    </row>
    <row r="57" spans="1:30">
      <c r="A57" s="16"/>
      <c r="C57" s="3" t="s">
        <v>60</v>
      </c>
      <c r="D57" s="3" t="s">
        <v>61</v>
      </c>
      <c r="E57" s="19"/>
      <c r="F57" s="35">
        <f>SUMIF($B:$B,$C57,F:F)</f>
        <v>10827512</v>
      </c>
      <c r="G57" s="35">
        <f t="shared" si="13"/>
        <v>1422105</v>
      </c>
      <c r="H57" s="35">
        <f t="shared" si="13"/>
        <v>892120</v>
      </c>
      <c r="I57" s="35">
        <f t="shared" si="13"/>
        <v>1825310</v>
      </c>
      <c r="J57" s="35">
        <f t="shared" si="13"/>
        <v>2678008</v>
      </c>
      <c r="K57" s="35">
        <f t="shared" si="13"/>
        <v>4009969</v>
      </c>
      <c r="L57" s="19"/>
      <c r="M57" s="35">
        <f t="shared" si="10"/>
        <v>255.97889999999998</v>
      </c>
      <c r="N57" s="35">
        <f t="shared" si="10"/>
        <v>2828.0203999999999</v>
      </c>
      <c r="O57" s="35">
        <f t="shared" si="10"/>
        <v>10970.1131</v>
      </c>
      <c r="P57" s="35">
        <f t="shared" si="10"/>
        <v>9319.4678399999993</v>
      </c>
      <c r="Q57" s="35">
        <f t="shared" si="10"/>
        <v>3167.8755099999998</v>
      </c>
      <c r="R57" s="35">
        <f t="shared" si="10"/>
        <v>26541.455750000001</v>
      </c>
      <c r="S57" s="31"/>
      <c r="T57" s="35">
        <f t="shared" si="11"/>
        <v>110599</v>
      </c>
      <c r="U57" s="35">
        <f t="shared" si="11"/>
        <v>148134</v>
      </c>
      <c r="V57" s="35">
        <f t="shared" si="11"/>
        <v>155</v>
      </c>
      <c r="W57" s="36"/>
      <c r="X57" s="35">
        <f t="shared" si="12"/>
        <v>3838.1297055</v>
      </c>
      <c r="Y57" s="16"/>
      <c r="Z57" s="16"/>
      <c r="AA57" s="16"/>
      <c r="AB57" s="16"/>
      <c r="AC57" s="16"/>
      <c r="AD57" s="16"/>
    </row>
    <row r="58" spans="1:30">
      <c r="A58" s="16"/>
      <c r="C58" s="3" t="s">
        <v>84</v>
      </c>
      <c r="D58" s="3" t="s">
        <v>85</v>
      </c>
      <c r="E58" s="19"/>
      <c r="F58" s="35">
        <f t="shared" si="13"/>
        <v>6545948</v>
      </c>
      <c r="G58" s="35">
        <f t="shared" si="13"/>
        <v>884406</v>
      </c>
      <c r="H58" s="35">
        <f t="shared" si="13"/>
        <v>542688</v>
      </c>
      <c r="I58" s="35">
        <f t="shared" si="13"/>
        <v>943406</v>
      </c>
      <c r="J58" s="35">
        <f t="shared" si="13"/>
        <v>1693620</v>
      </c>
      <c r="K58" s="35">
        <f t="shared" si="13"/>
        <v>2481828</v>
      </c>
      <c r="L58" s="19"/>
      <c r="M58" s="35">
        <f t="shared" si="10"/>
        <v>159.19308000000001</v>
      </c>
      <c r="N58" s="35">
        <f t="shared" si="10"/>
        <v>1720.32096</v>
      </c>
      <c r="O58" s="35">
        <f t="shared" si="10"/>
        <v>5669.8700600000002</v>
      </c>
      <c r="P58" s="35">
        <f t="shared" si="10"/>
        <v>5893.7975999999999</v>
      </c>
      <c r="Q58" s="35">
        <f t="shared" si="10"/>
        <v>1960.6441200000004</v>
      </c>
      <c r="R58" s="35">
        <f t="shared" si="10"/>
        <v>15403.82582</v>
      </c>
      <c r="S58" s="31"/>
      <c r="T58" s="35">
        <f t="shared" si="11"/>
        <v>51592.223931561435</v>
      </c>
      <c r="U58" s="35">
        <f t="shared" si="11"/>
        <v>86961.70898987315</v>
      </c>
      <c r="V58" s="35">
        <f t="shared" si="11"/>
        <v>80.048140971739841</v>
      </c>
      <c r="W58" s="36"/>
      <c r="X58" s="35">
        <f t="shared" si="12"/>
        <v>2149.3167845820003</v>
      </c>
      <c r="Y58" s="16"/>
      <c r="Z58" s="16"/>
      <c r="AA58" s="16"/>
      <c r="AB58" s="16"/>
      <c r="AC58" s="16"/>
      <c r="AD58" s="16"/>
    </row>
    <row r="59" spans="1:30">
      <c r="A59" s="16"/>
      <c r="C59" s="3" t="s">
        <v>98</v>
      </c>
      <c r="D59" s="3" t="s">
        <v>99</v>
      </c>
      <c r="E59" s="19"/>
      <c r="F59" s="35">
        <f t="shared" si="13"/>
        <v>9002488</v>
      </c>
      <c r="G59" s="35">
        <f t="shared" si="13"/>
        <v>1316328</v>
      </c>
      <c r="H59" s="35">
        <f t="shared" si="13"/>
        <v>731267</v>
      </c>
      <c r="I59" s="35">
        <f t="shared" si="13"/>
        <v>1656052</v>
      </c>
      <c r="J59" s="35">
        <f t="shared" si="13"/>
        <v>2832074</v>
      </c>
      <c r="K59" s="35">
        <f t="shared" si="13"/>
        <v>2466767</v>
      </c>
      <c r="L59" s="19"/>
      <c r="M59" s="35">
        <f t="shared" si="10"/>
        <v>236.93903999999998</v>
      </c>
      <c r="N59" s="35">
        <f t="shared" si="10"/>
        <v>2318.1163900000001</v>
      </c>
      <c r="O59" s="35">
        <f t="shared" si="10"/>
        <v>9952.8725200000008</v>
      </c>
      <c r="P59" s="35">
        <f t="shared" si="10"/>
        <v>9855.6175199999998</v>
      </c>
      <c r="Q59" s="35">
        <f t="shared" si="10"/>
        <v>1948.74593</v>
      </c>
      <c r="R59" s="35">
        <f t="shared" si="10"/>
        <v>24312.291399999998</v>
      </c>
      <c r="S59" s="31"/>
      <c r="T59" s="35">
        <f t="shared" si="11"/>
        <v>76018</v>
      </c>
      <c r="U59" s="35">
        <f t="shared" si="11"/>
        <v>97391</v>
      </c>
      <c r="V59" s="35">
        <f t="shared" si="11"/>
        <v>124</v>
      </c>
      <c r="W59" s="36"/>
      <c r="X59" s="35">
        <f t="shared" si="12"/>
        <v>4051.107170048504</v>
      </c>
      <c r="Y59" s="16"/>
      <c r="Z59" s="16"/>
      <c r="AA59" s="16"/>
      <c r="AB59" s="16"/>
      <c r="AC59" s="16"/>
      <c r="AD59" s="16"/>
    </row>
    <row r="60" spans="1:30">
      <c r="A60" s="16"/>
      <c r="C60" s="3" t="s">
        <v>110</v>
      </c>
      <c r="D60" s="3" t="s">
        <v>111</v>
      </c>
      <c r="E60" s="19"/>
      <c r="F60" s="35">
        <f t="shared" si="13"/>
        <v>8933822</v>
      </c>
      <c r="G60" s="35">
        <f t="shared" si="13"/>
        <v>1163554</v>
      </c>
      <c r="H60" s="35">
        <f t="shared" si="13"/>
        <v>746693</v>
      </c>
      <c r="I60" s="35">
        <f t="shared" si="13"/>
        <v>1341489</v>
      </c>
      <c r="J60" s="35">
        <f t="shared" si="13"/>
        <v>2266305</v>
      </c>
      <c r="K60" s="35">
        <f t="shared" si="13"/>
        <v>3415781</v>
      </c>
      <c r="L60" s="19"/>
      <c r="M60" s="35">
        <f t="shared" si="10"/>
        <v>209.43971999999999</v>
      </c>
      <c r="N60" s="35">
        <f t="shared" si="10"/>
        <v>2367.0168100000001</v>
      </c>
      <c r="O60" s="35">
        <f t="shared" si="10"/>
        <v>8062.3488900000002</v>
      </c>
      <c r="P60" s="35">
        <f t="shared" si="10"/>
        <v>7886.741399999999</v>
      </c>
      <c r="Q60" s="35">
        <f t="shared" si="10"/>
        <v>2698.4669899999999</v>
      </c>
      <c r="R60" s="35">
        <f t="shared" si="10"/>
        <v>21224.01381</v>
      </c>
      <c r="S60" s="31"/>
      <c r="T60" s="35">
        <f t="shared" si="11"/>
        <v>74570.90872016795</v>
      </c>
      <c r="U60" s="35">
        <f t="shared" si="11"/>
        <v>115301.05652386771</v>
      </c>
      <c r="V60" s="35">
        <f t="shared" si="11"/>
        <v>59.903595668097736</v>
      </c>
      <c r="W60" s="36"/>
      <c r="X60" s="35">
        <f t="shared" si="12"/>
        <v>2666.5683551819998</v>
      </c>
      <c r="Y60" s="16"/>
      <c r="Z60" s="16"/>
      <c r="AA60" s="16"/>
      <c r="AB60" s="16"/>
      <c r="AC60" s="16"/>
      <c r="AD60" s="16"/>
    </row>
    <row r="61" spans="1:30">
      <c r="A61" s="16"/>
      <c r="C61" s="3" t="s">
        <v>124</v>
      </c>
      <c r="D61" s="3" t="s">
        <v>125</v>
      </c>
      <c r="E61" s="19"/>
      <c r="F61" s="35">
        <f t="shared" si="13"/>
        <v>5665799</v>
      </c>
      <c r="G61" s="35">
        <f t="shared" si="13"/>
        <v>677572</v>
      </c>
      <c r="H61" s="35">
        <f t="shared" si="13"/>
        <v>436973</v>
      </c>
      <c r="I61" s="35">
        <f t="shared" si="13"/>
        <v>858951</v>
      </c>
      <c r="J61" s="35">
        <f t="shared" si="13"/>
        <v>1345654</v>
      </c>
      <c r="K61" s="35">
        <f t="shared" si="13"/>
        <v>2346649</v>
      </c>
      <c r="L61" s="19"/>
      <c r="M61" s="35">
        <f t="shared" si="10"/>
        <v>121.96295999999998</v>
      </c>
      <c r="N61" s="35">
        <f t="shared" si="10"/>
        <v>1385.2044099999998</v>
      </c>
      <c r="O61" s="35">
        <f t="shared" si="10"/>
        <v>5162.295509999999</v>
      </c>
      <c r="P61" s="35">
        <f t="shared" si="10"/>
        <v>4682.8759200000004</v>
      </c>
      <c r="Q61" s="35">
        <f t="shared" si="10"/>
        <v>1853.8527100000001</v>
      </c>
      <c r="R61" s="35">
        <f t="shared" si="10"/>
        <v>13206.191510000001</v>
      </c>
      <c r="S61" s="31"/>
      <c r="T61" s="35">
        <f t="shared" si="11"/>
        <v>46831.867348270607</v>
      </c>
      <c r="U61" s="35">
        <f t="shared" si="11"/>
        <v>61491.234486259156</v>
      </c>
      <c r="V61" s="35">
        <f t="shared" si="11"/>
        <v>57.048263360162423</v>
      </c>
      <c r="W61" s="36"/>
      <c r="X61" s="35">
        <f t="shared" si="12"/>
        <v>1880.8624985039778</v>
      </c>
      <c r="Y61" s="16"/>
      <c r="Z61" s="16"/>
      <c r="AA61" s="16"/>
      <c r="AB61" s="16"/>
      <c r="AC61" s="16"/>
      <c r="AD61" s="16"/>
    </row>
    <row r="62" spans="1:30">
      <c r="A62" s="16"/>
      <c r="B62" s="12"/>
      <c r="C62" s="12"/>
      <c r="D62" s="12"/>
      <c r="E62" s="18"/>
      <c r="F62" s="12"/>
      <c r="G62" s="12"/>
      <c r="H62" s="12"/>
      <c r="I62" s="12"/>
      <c r="J62" s="12"/>
      <c r="K62" s="12"/>
      <c r="L62" s="18"/>
      <c r="M62" s="12"/>
      <c r="N62" s="12"/>
      <c r="O62" s="12"/>
      <c r="P62" s="12"/>
      <c r="Q62" s="12"/>
      <c r="R62" s="12"/>
      <c r="S62" s="18"/>
      <c r="T62" s="12"/>
      <c r="U62" s="12"/>
      <c r="V62" s="12"/>
      <c r="W62" s="18"/>
      <c r="X62" s="12"/>
      <c r="Y62" s="16"/>
      <c r="Z62" s="16"/>
      <c r="AA62" s="16"/>
      <c r="AB62" s="16"/>
      <c r="AC62" s="16"/>
      <c r="AD62" s="16"/>
    </row>
    <row r="63" spans="1:30">
      <c r="A63" s="16"/>
      <c r="B63" s="19"/>
      <c r="C63" s="19"/>
      <c r="D63" s="19"/>
      <c r="E63" s="19"/>
      <c r="F63" s="19"/>
      <c r="G63" s="19"/>
      <c r="H63" s="19"/>
      <c r="I63" s="19"/>
      <c r="J63" s="19"/>
      <c r="K63" s="19"/>
      <c r="L63" s="19"/>
      <c r="M63" s="19"/>
      <c r="N63" s="19"/>
      <c r="O63" s="19"/>
      <c r="P63" s="19"/>
      <c r="Q63" s="19"/>
      <c r="R63" s="19"/>
      <c r="S63" s="19"/>
      <c r="T63" s="16"/>
      <c r="U63" s="16"/>
      <c r="V63" s="16"/>
      <c r="W63" s="16"/>
      <c r="X63" s="16"/>
      <c r="Y63" s="16"/>
      <c r="Z63" s="16"/>
      <c r="AA63" s="16"/>
      <c r="AB63" s="16"/>
      <c r="AC63" s="16"/>
      <c r="AD63" s="16"/>
    </row>
    <row r="64" spans="1:30">
      <c r="A64" s="16"/>
      <c r="B64" s="19"/>
      <c r="C64" s="19"/>
      <c r="D64" s="19"/>
      <c r="E64" s="19"/>
      <c r="F64" s="19"/>
      <c r="G64" s="19"/>
      <c r="H64" s="19"/>
      <c r="I64" s="19"/>
      <c r="J64" s="19"/>
      <c r="K64" s="19"/>
      <c r="L64" s="19"/>
      <c r="M64" s="19"/>
      <c r="N64" s="19"/>
      <c r="O64" s="19"/>
      <c r="P64" s="19"/>
      <c r="Q64" s="19"/>
      <c r="R64" s="19"/>
      <c r="S64" s="19"/>
      <c r="T64" s="16"/>
      <c r="U64" s="16"/>
      <c r="V64" s="16"/>
      <c r="W64" s="16"/>
      <c r="X64" s="16"/>
      <c r="Y64" s="16"/>
      <c r="Z64" s="16"/>
      <c r="AA64" s="16"/>
      <c r="AB64" s="16"/>
      <c r="AC64" s="16"/>
      <c r="AD64" s="16"/>
    </row>
    <row r="65" spans="1:30">
      <c r="A65" s="16"/>
      <c r="B65" s="19"/>
      <c r="C65" s="19"/>
      <c r="D65" s="19"/>
      <c r="E65" s="19"/>
      <c r="F65" s="19"/>
      <c r="G65" s="19"/>
      <c r="H65" s="19"/>
      <c r="I65" s="19"/>
      <c r="J65" s="19"/>
      <c r="K65" s="19"/>
      <c r="L65" s="19"/>
      <c r="M65" s="19"/>
      <c r="N65" s="19"/>
      <c r="O65" s="19"/>
      <c r="P65" s="19"/>
      <c r="Q65" s="19"/>
      <c r="R65" s="19"/>
      <c r="S65" s="19"/>
      <c r="T65" s="16"/>
      <c r="U65" s="16"/>
      <c r="V65" s="16"/>
      <c r="W65" s="16"/>
      <c r="X65" s="16"/>
      <c r="Y65" s="16"/>
      <c r="Z65" s="16"/>
      <c r="AA65" s="16"/>
      <c r="AB65" s="16"/>
      <c r="AC65" s="16"/>
      <c r="AD65" s="16"/>
    </row>
    <row r="66" spans="1:30">
      <c r="A66" s="16"/>
      <c r="B66" s="19"/>
      <c r="C66" s="19"/>
      <c r="D66" s="19"/>
      <c r="E66" s="19"/>
      <c r="F66" s="19"/>
      <c r="G66" s="19"/>
      <c r="H66" s="19"/>
      <c r="I66" s="19"/>
      <c r="J66" s="19"/>
      <c r="K66" s="19"/>
      <c r="L66" s="19"/>
      <c r="M66" s="19"/>
      <c r="N66" s="19"/>
      <c r="O66" s="19"/>
      <c r="P66" s="19"/>
      <c r="Q66" s="19"/>
      <c r="R66" s="19"/>
      <c r="S66" s="19"/>
      <c r="T66" s="16"/>
      <c r="U66" s="16"/>
      <c r="V66" s="16"/>
      <c r="W66" s="16"/>
      <c r="X66" s="16"/>
      <c r="Y66" s="16"/>
      <c r="Z66" s="16"/>
      <c r="AA66" s="16"/>
      <c r="AB66" s="16"/>
      <c r="AC66" s="16"/>
      <c r="AD66" s="16"/>
    </row>
    <row r="67" spans="1:30">
      <c r="A67" s="16"/>
      <c r="B67" s="19"/>
      <c r="C67" s="19"/>
      <c r="D67" s="19"/>
      <c r="E67" s="19"/>
      <c r="F67" s="19"/>
      <c r="G67" s="19"/>
      <c r="H67" s="19"/>
      <c r="I67" s="19"/>
      <c r="J67" s="19"/>
      <c r="K67" s="19"/>
      <c r="L67" s="19"/>
      <c r="M67" s="19"/>
      <c r="N67" s="19"/>
      <c r="O67" s="19"/>
      <c r="P67" s="19"/>
      <c r="Q67" s="19"/>
      <c r="R67" s="19"/>
      <c r="S67" s="19"/>
      <c r="T67" s="16"/>
      <c r="U67" s="16"/>
      <c r="V67" s="16"/>
      <c r="W67" s="16"/>
      <c r="X67" s="16"/>
      <c r="Y67" s="16"/>
      <c r="Z67" s="16"/>
      <c r="AA67" s="16"/>
      <c r="AB67" s="16"/>
      <c r="AC67" s="16"/>
      <c r="AD67" s="16"/>
    </row>
    <row r="68" spans="1:30">
      <c r="A68" s="16"/>
      <c r="B68" s="19"/>
      <c r="C68" s="19"/>
      <c r="D68" s="19"/>
      <c r="E68" s="19"/>
      <c r="F68" s="19"/>
      <c r="G68" s="19"/>
      <c r="H68" s="19"/>
      <c r="I68" s="19"/>
      <c r="J68" s="19"/>
      <c r="K68" s="19"/>
      <c r="L68" s="19"/>
      <c r="M68" s="19"/>
      <c r="N68" s="19"/>
      <c r="O68" s="19"/>
      <c r="P68" s="19"/>
      <c r="Q68" s="19"/>
      <c r="R68" s="19"/>
      <c r="S68" s="19"/>
      <c r="T68" s="16"/>
      <c r="U68" s="16"/>
      <c r="V68" s="16"/>
      <c r="W68" s="16"/>
      <c r="X68" s="16"/>
      <c r="Y68" s="16"/>
      <c r="Z68" s="16"/>
      <c r="AA68" s="16"/>
      <c r="AB68" s="16"/>
      <c r="AC68" s="16"/>
      <c r="AD68" s="16"/>
    </row>
    <row r="69" spans="1:30">
      <c r="A69" s="16"/>
      <c r="B69" s="19"/>
      <c r="C69" s="19"/>
      <c r="D69" s="19"/>
      <c r="E69" s="19"/>
      <c r="F69" s="19"/>
      <c r="G69" s="19"/>
      <c r="H69" s="19"/>
      <c r="I69" s="19"/>
      <c r="J69" s="19"/>
      <c r="K69" s="19"/>
      <c r="L69" s="19"/>
      <c r="M69" s="19"/>
      <c r="N69" s="19"/>
      <c r="O69" s="19"/>
      <c r="P69" s="19"/>
      <c r="Q69" s="19"/>
      <c r="R69" s="19"/>
      <c r="S69" s="19"/>
      <c r="T69" s="16"/>
      <c r="U69" s="16"/>
      <c r="V69" s="16"/>
      <c r="W69" s="16"/>
      <c r="X69" s="16"/>
      <c r="Y69" s="16"/>
      <c r="Z69" s="16"/>
      <c r="AA69" s="16"/>
      <c r="AB69" s="16"/>
      <c r="AC69" s="16"/>
      <c r="AD69" s="16"/>
    </row>
    <row r="70" spans="1:30">
      <c r="A70" s="16"/>
      <c r="B70" s="19"/>
      <c r="C70" s="19"/>
      <c r="D70" s="19"/>
      <c r="E70" s="19"/>
      <c r="F70" s="19"/>
      <c r="G70" s="19"/>
      <c r="H70" s="19"/>
      <c r="I70" s="19"/>
      <c r="J70" s="19"/>
      <c r="K70" s="19"/>
      <c r="L70" s="19"/>
      <c r="M70" s="19"/>
      <c r="N70" s="19"/>
      <c r="O70" s="19"/>
      <c r="P70" s="19"/>
      <c r="Q70" s="19"/>
      <c r="R70" s="19"/>
      <c r="S70" s="19"/>
      <c r="T70" s="16"/>
      <c r="U70" s="16"/>
      <c r="V70" s="16"/>
      <c r="W70" s="16"/>
      <c r="X70" s="16"/>
      <c r="Y70" s="16"/>
      <c r="Z70" s="16"/>
      <c r="AA70" s="16"/>
      <c r="AB70" s="16"/>
      <c r="AC70" s="16"/>
      <c r="AD70" s="16"/>
    </row>
    <row r="71" spans="1:30">
      <c r="A71" s="16"/>
      <c r="B71" s="19"/>
      <c r="C71" s="19"/>
      <c r="D71" s="19"/>
      <c r="E71" s="19"/>
      <c r="F71" s="19"/>
      <c r="G71" s="19"/>
      <c r="H71" s="19"/>
      <c r="I71" s="19"/>
      <c r="J71" s="19"/>
      <c r="K71" s="19"/>
      <c r="L71" s="19"/>
      <c r="M71" s="19"/>
      <c r="N71" s="19"/>
      <c r="O71" s="19"/>
      <c r="P71" s="19"/>
      <c r="Q71" s="19"/>
      <c r="R71" s="19"/>
      <c r="S71" s="19"/>
      <c r="T71" s="16"/>
      <c r="U71" s="16"/>
      <c r="V71" s="16"/>
      <c r="W71" s="16"/>
      <c r="X71" s="16"/>
      <c r="Y71" s="16"/>
      <c r="Z71" s="16"/>
      <c r="AA71" s="16"/>
      <c r="AB71" s="16"/>
      <c r="AC71" s="16"/>
      <c r="AD71" s="16"/>
    </row>
    <row r="72" spans="1:30">
      <c r="A72" s="16"/>
      <c r="B72" s="19"/>
      <c r="C72" s="19"/>
      <c r="D72" s="19"/>
      <c r="E72" s="19"/>
      <c r="F72" s="19"/>
      <c r="G72" s="19"/>
      <c r="H72" s="19"/>
      <c r="I72" s="19"/>
      <c r="J72" s="19"/>
      <c r="K72" s="19"/>
      <c r="L72" s="19"/>
      <c r="M72" s="19"/>
      <c r="N72" s="19"/>
      <c r="O72" s="19"/>
      <c r="P72" s="19"/>
      <c r="Q72" s="19"/>
      <c r="R72" s="19"/>
      <c r="S72" s="19"/>
      <c r="T72" s="16"/>
      <c r="U72" s="16"/>
      <c r="V72" s="16"/>
      <c r="W72" s="16"/>
      <c r="X72" s="16"/>
      <c r="Y72" s="16"/>
      <c r="Z72" s="16"/>
      <c r="AA72" s="16"/>
      <c r="AB72" s="16"/>
      <c r="AC72" s="16"/>
      <c r="AD72" s="16"/>
    </row>
    <row r="73" spans="1:30">
      <c r="A73" s="16"/>
      <c r="B73" s="19"/>
      <c r="C73" s="19"/>
      <c r="D73" s="19"/>
      <c r="E73" s="19"/>
      <c r="F73" s="19"/>
      <c r="G73" s="19"/>
      <c r="H73" s="19"/>
      <c r="I73" s="19"/>
      <c r="J73" s="19"/>
      <c r="K73" s="19"/>
      <c r="L73" s="19"/>
      <c r="M73" s="19"/>
      <c r="N73" s="19"/>
      <c r="O73" s="19"/>
      <c r="P73" s="19"/>
      <c r="Q73" s="19"/>
      <c r="R73" s="19"/>
      <c r="S73" s="19"/>
      <c r="T73" s="16"/>
      <c r="U73" s="16"/>
      <c r="V73" s="16"/>
      <c r="W73" s="16"/>
      <c r="X73" s="16"/>
      <c r="Y73" s="16"/>
      <c r="Z73" s="16"/>
      <c r="AA73" s="16"/>
      <c r="AB73" s="16"/>
      <c r="AC73" s="16"/>
      <c r="AD73" s="16"/>
    </row>
  </sheetData>
  <mergeCells count="7">
    <mergeCell ref="X2:X3"/>
    <mergeCell ref="D2:D3"/>
    <mergeCell ref="C2:C3"/>
    <mergeCell ref="B2:B3"/>
    <mergeCell ref="M2:R2"/>
    <mergeCell ref="F2:K2"/>
    <mergeCell ref="T2:V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AC2A5-5231-D448-9614-863CEB76ED10}">
  <sheetPr>
    <tabColor theme="7"/>
  </sheetPr>
  <dimension ref="A1:H57"/>
  <sheetViews>
    <sheetView zoomScale="167" zoomScaleNormal="100" workbookViewId="0">
      <selection activeCell="J59" sqref="J59"/>
    </sheetView>
  </sheetViews>
  <sheetFormatPr defaultColWidth="11" defaultRowHeight="12"/>
  <cols>
    <col min="1" max="1" width="7.77734375" style="1" customWidth="1"/>
    <col min="2" max="2" width="46" style="1" customWidth="1"/>
    <col min="3" max="8" width="11" style="1" customWidth="1"/>
    <col min="9" max="16384" width="11" style="1"/>
  </cols>
  <sheetData>
    <row r="1" spans="1:8" ht="26.1" customHeight="1">
      <c r="A1" s="10" t="s">
        <v>160</v>
      </c>
      <c r="B1" s="10" t="s">
        <v>161</v>
      </c>
      <c r="C1" s="11" t="s">
        <v>1145</v>
      </c>
      <c r="D1" s="9" t="s">
        <v>1146</v>
      </c>
      <c r="E1" s="9" t="s">
        <v>1147</v>
      </c>
      <c r="F1" s="9" t="s">
        <v>1148</v>
      </c>
      <c r="G1" s="9" t="s">
        <v>1149</v>
      </c>
      <c r="H1" s="9" t="s">
        <v>1150</v>
      </c>
    </row>
    <row r="2" spans="1:8">
      <c r="A2" s="7" t="s">
        <v>42</v>
      </c>
      <c r="B2" s="7" t="s">
        <v>43</v>
      </c>
      <c r="C2" s="7">
        <f>SUM(C3:C6)</f>
        <v>8520726</v>
      </c>
      <c r="D2" s="7">
        <f t="shared" ref="D2:H2" si="0">SUM(D3:D6)</f>
        <v>1082812</v>
      </c>
      <c r="E2" s="7">
        <f t="shared" si="0"/>
        <v>684256</v>
      </c>
      <c r="F2" s="7">
        <f t="shared" si="0"/>
        <v>1443073</v>
      </c>
      <c r="G2" s="7">
        <f t="shared" si="0"/>
        <v>2079498</v>
      </c>
      <c r="H2" s="7">
        <f t="shared" si="0"/>
        <v>3231087</v>
      </c>
    </row>
    <row r="3" spans="1:8">
      <c r="A3" s="1" t="s">
        <v>44</v>
      </c>
      <c r="B3" s="1" t="s">
        <v>45</v>
      </c>
      <c r="C3" s="1">
        <v>1708723</v>
      </c>
      <c r="D3" s="1">
        <v>201687</v>
      </c>
      <c r="E3" s="1">
        <v>133572</v>
      </c>
      <c r="F3" s="1">
        <v>255735</v>
      </c>
      <c r="G3" s="1">
        <v>402206</v>
      </c>
      <c r="H3" s="1">
        <v>715523</v>
      </c>
    </row>
    <row r="4" spans="1:8">
      <c r="A4" s="1" t="s">
        <v>46</v>
      </c>
      <c r="B4" s="1" t="s">
        <v>47</v>
      </c>
      <c r="C4" s="1">
        <v>3000432</v>
      </c>
      <c r="D4" s="1">
        <v>361878</v>
      </c>
      <c r="E4" s="1">
        <v>231801</v>
      </c>
      <c r="F4" s="1">
        <v>494823</v>
      </c>
      <c r="G4" s="1">
        <v>717070</v>
      </c>
      <c r="H4" s="1">
        <v>1194860</v>
      </c>
    </row>
    <row r="5" spans="1:8">
      <c r="A5" s="1" t="s">
        <v>48</v>
      </c>
      <c r="B5" s="1" t="s">
        <v>49</v>
      </c>
      <c r="C5" s="1">
        <v>1415054</v>
      </c>
      <c r="D5" s="1">
        <v>181058</v>
      </c>
      <c r="E5" s="1">
        <v>113776</v>
      </c>
      <c r="F5" s="1">
        <v>264314</v>
      </c>
      <c r="G5" s="1">
        <v>349493</v>
      </c>
      <c r="H5" s="1">
        <v>506413</v>
      </c>
    </row>
    <row r="6" spans="1:8">
      <c r="A6" s="1" t="s">
        <v>50</v>
      </c>
      <c r="B6" s="1" t="s">
        <v>51</v>
      </c>
      <c r="C6" s="1">
        <v>2396517</v>
      </c>
      <c r="D6" s="1">
        <v>338189</v>
      </c>
      <c r="E6" s="1">
        <v>205107</v>
      </c>
      <c r="F6" s="1">
        <v>428201</v>
      </c>
      <c r="G6" s="1">
        <v>610729</v>
      </c>
      <c r="H6" s="1">
        <v>814291</v>
      </c>
    </row>
    <row r="7" spans="1:8">
      <c r="A7" s="7" t="s">
        <v>52</v>
      </c>
      <c r="B7" s="7" t="s">
        <v>53</v>
      </c>
      <c r="C7" s="7">
        <f>SUM(C8:C10)</f>
        <v>7053843</v>
      </c>
      <c r="D7" s="7">
        <f t="shared" ref="D7:H7" si="1">SUM(D8:D10)</f>
        <v>935215</v>
      </c>
      <c r="E7" s="7">
        <f t="shared" si="1"/>
        <v>577299</v>
      </c>
      <c r="F7" s="7">
        <f t="shared" si="1"/>
        <v>1184765</v>
      </c>
      <c r="G7" s="7">
        <f t="shared" si="1"/>
        <v>1769585</v>
      </c>
      <c r="H7" s="7">
        <f t="shared" si="1"/>
        <v>2586979</v>
      </c>
    </row>
    <row r="8" spans="1:8">
      <c r="A8" s="1" t="s">
        <v>54</v>
      </c>
      <c r="B8" s="1" t="s">
        <v>55</v>
      </c>
      <c r="C8" s="1">
        <v>2503902</v>
      </c>
      <c r="D8" s="1">
        <v>314694</v>
      </c>
      <c r="E8" s="1">
        <v>195177</v>
      </c>
      <c r="F8" s="1">
        <v>401365</v>
      </c>
      <c r="G8" s="1">
        <v>614221</v>
      </c>
      <c r="H8" s="1">
        <v>978445</v>
      </c>
    </row>
    <row r="9" spans="1:8">
      <c r="A9" s="1" t="s">
        <v>56</v>
      </c>
      <c r="B9" s="1" t="s">
        <v>57</v>
      </c>
      <c r="C9" s="1">
        <v>2848286</v>
      </c>
      <c r="D9" s="1">
        <v>406069</v>
      </c>
      <c r="E9" s="1">
        <v>242521</v>
      </c>
      <c r="F9" s="1">
        <v>519734</v>
      </c>
      <c r="G9" s="1">
        <v>751968</v>
      </c>
      <c r="H9" s="1">
        <v>927994</v>
      </c>
    </row>
    <row r="10" spans="1:8">
      <c r="A10" s="1" t="s">
        <v>58</v>
      </c>
      <c r="B10" s="1" t="s">
        <v>59</v>
      </c>
      <c r="C10" s="1">
        <v>1701655</v>
      </c>
      <c r="D10" s="1">
        <v>214452</v>
      </c>
      <c r="E10" s="1">
        <v>139601</v>
      </c>
      <c r="F10" s="1">
        <v>263666</v>
      </c>
      <c r="G10" s="1">
        <v>403396</v>
      </c>
      <c r="H10" s="1">
        <v>680540</v>
      </c>
    </row>
    <row r="11" spans="1:8">
      <c r="A11" s="7" t="s">
        <v>60</v>
      </c>
      <c r="B11" s="7" t="s">
        <v>61</v>
      </c>
      <c r="C11" s="7">
        <f>SUM(C12:C22)</f>
        <v>10827512</v>
      </c>
      <c r="D11" s="7">
        <f t="shared" ref="D11:H11" si="2">SUM(D12:D22)</f>
        <v>1422105</v>
      </c>
      <c r="E11" s="7">
        <f t="shared" si="2"/>
        <v>892120</v>
      </c>
      <c r="F11" s="7">
        <f t="shared" si="2"/>
        <v>1825310</v>
      </c>
      <c r="G11" s="7">
        <f t="shared" si="2"/>
        <v>2678008</v>
      </c>
      <c r="H11" s="7">
        <f t="shared" si="2"/>
        <v>4009969</v>
      </c>
    </row>
    <row r="12" spans="1:8">
      <c r="A12" s="1" t="s">
        <v>62</v>
      </c>
      <c r="B12" s="1" t="s">
        <v>63</v>
      </c>
      <c r="C12" s="1">
        <v>1358012</v>
      </c>
      <c r="D12" s="1">
        <v>207161</v>
      </c>
      <c r="E12" s="1">
        <v>127293</v>
      </c>
      <c r="F12" s="1">
        <v>285927</v>
      </c>
      <c r="G12" s="1">
        <v>340496</v>
      </c>
      <c r="H12" s="1">
        <v>397135</v>
      </c>
    </row>
    <row r="13" spans="1:8">
      <c r="A13" s="1" t="s">
        <v>64</v>
      </c>
      <c r="B13" s="1" t="s">
        <v>65</v>
      </c>
      <c r="C13" s="1">
        <v>1202528</v>
      </c>
      <c r="D13" s="1">
        <v>177914</v>
      </c>
      <c r="E13" s="1">
        <v>107101</v>
      </c>
      <c r="F13" s="1">
        <v>190114</v>
      </c>
      <c r="G13" s="1">
        <v>313725</v>
      </c>
      <c r="H13" s="1">
        <v>413674</v>
      </c>
    </row>
    <row r="14" spans="1:8">
      <c r="A14" s="1" t="s">
        <v>66</v>
      </c>
      <c r="B14" s="1" t="s">
        <v>67</v>
      </c>
      <c r="C14" s="1">
        <v>963173</v>
      </c>
      <c r="D14" s="1">
        <v>124520</v>
      </c>
      <c r="E14" s="1">
        <v>75440</v>
      </c>
      <c r="F14" s="1">
        <v>191559</v>
      </c>
      <c r="G14" s="1">
        <v>240075</v>
      </c>
      <c r="H14" s="1">
        <v>331579</v>
      </c>
    </row>
    <row r="15" spans="1:8">
      <c r="A15" s="1" t="s">
        <v>68</v>
      </c>
      <c r="B15" s="1" t="s">
        <v>69</v>
      </c>
      <c r="C15" s="1">
        <v>1063997</v>
      </c>
      <c r="D15" s="1">
        <v>129955</v>
      </c>
      <c r="E15" s="1">
        <v>84493</v>
      </c>
      <c r="F15" s="1">
        <v>158554</v>
      </c>
      <c r="G15" s="1">
        <v>262764</v>
      </c>
      <c r="H15" s="1">
        <v>428231</v>
      </c>
    </row>
    <row r="16" spans="1:8">
      <c r="A16" s="1" t="s">
        <v>70</v>
      </c>
      <c r="B16" s="1" t="s">
        <v>71</v>
      </c>
      <c r="C16" s="1">
        <v>791685</v>
      </c>
      <c r="D16" s="1">
        <v>93961</v>
      </c>
      <c r="E16" s="1">
        <v>61421</v>
      </c>
      <c r="F16" s="1">
        <v>106264</v>
      </c>
      <c r="G16" s="1">
        <v>188083</v>
      </c>
      <c r="H16" s="1">
        <v>341956</v>
      </c>
    </row>
    <row r="17" spans="1:8">
      <c r="A17" s="1" t="s">
        <v>72</v>
      </c>
      <c r="B17" s="1" t="s">
        <v>73</v>
      </c>
      <c r="C17" s="1">
        <v>1107597</v>
      </c>
      <c r="D17" s="1">
        <v>143723</v>
      </c>
      <c r="E17" s="1">
        <v>91539</v>
      </c>
      <c r="F17" s="1">
        <v>205795</v>
      </c>
      <c r="G17" s="1">
        <v>271998</v>
      </c>
      <c r="H17" s="1">
        <v>394542</v>
      </c>
    </row>
    <row r="18" spans="1:8">
      <c r="A18" s="1" t="s">
        <v>74</v>
      </c>
      <c r="B18" s="1" t="s">
        <v>75</v>
      </c>
      <c r="C18" s="1">
        <v>766333</v>
      </c>
      <c r="D18" s="1">
        <v>90325</v>
      </c>
      <c r="E18" s="1">
        <v>57007</v>
      </c>
      <c r="F18" s="1">
        <v>110249</v>
      </c>
      <c r="G18" s="1">
        <v>175283</v>
      </c>
      <c r="H18" s="1">
        <v>333469</v>
      </c>
    </row>
    <row r="19" spans="1:8">
      <c r="A19" s="1" t="s">
        <v>76</v>
      </c>
      <c r="B19" s="1" t="s">
        <v>77</v>
      </c>
      <c r="C19" s="1">
        <v>757181</v>
      </c>
      <c r="D19" s="1">
        <v>107089</v>
      </c>
      <c r="E19" s="1">
        <v>65998</v>
      </c>
      <c r="F19" s="1">
        <v>105623</v>
      </c>
      <c r="G19" s="1">
        <v>200061</v>
      </c>
      <c r="H19" s="1">
        <v>278410</v>
      </c>
    </row>
    <row r="20" spans="1:8">
      <c r="A20" s="1" t="s">
        <v>78</v>
      </c>
      <c r="B20" s="1" t="s">
        <v>79</v>
      </c>
      <c r="C20" s="1">
        <v>1170475</v>
      </c>
      <c r="D20" s="1">
        <v>146859</v>
      </c>
      <c r="E20" s="1">
        <v>90907</v>
      </c>
      <c r="F20" s="1">
        <v>227077</v>
      </c>
      <c r="G20" s="1">
        <v>284259</v>
      </c>
      <c r="H20" s="1">
        <v>421373</v>
      </c>
    </row>
    <row r="21" spans="1:8">
      <c r="A21" s="1" t="s">
        <v>80</v>
      </c>
      <c r="B21" s="1" t="s">
        <v>81</v>
      </c>
      <c r="C21" s="1">
        <v>506737</v>
      </c>
      <c r="D21" s="1">
        <v>60744</v>
      </c>
      <c r="E21" s="1">
        <v>41195</v>
      </c>
      <c r="F21" s="1">
        <v>69174</v>
      </c>
      <c r="G21" s="1">
        <v>121841</v>
      </c>
      <c r="H21" s="1">
        <v>213783</v>
      </c>
    </row>
    <row r="22" spans="1:8">
      <c r="A22" s="1" t="s">
        <v>82</v>
      </c>
      <c r="B22" s="1" t="s">
        <v>83</v>
      </c>
      <c r="C22" s="1">
        <v>1139794</v>
      </c>
      <c r="D22" s="1">
        <v>139854</v>
      </c>
      <c r="E22" s="1">
        <v>89726</v>
      </c>
      <c r="F22" s="1">
        <v>174974</v>
      </c>
      <c r="G22" s="1">
        <v>279423</v>
      </c>
      <c r="H22" s="1">
        <v>455817</v>
      </c>
    </row>
    <row r="23" spans="1:8">
      <c r="A23" s="7" t="s">
        <v>84</v>
      </c>
      <c r="B23" s="7" t="s">
        <v>85</v>
      </c>
      <c r="C23" s="7">
        <f>SUM(C24:C29)</f>
        <v>6545948</v>
      </c>
      <c r="D23" s="7">
        <f t="shared" ref="D23:H23" si="3">SUM(D24:D29)</f>
        <v>884406</v>
      </c>
      <c r="E23" s="7">
        <f t="shared" si="3"/>
        <v>542688</v>
      </c>
      <c r="F23" s="7">
        <f t="shared" si="3"/>
        <v>943406</v>
      </c>
      <c r="G23" s="7">
        <f t="shared" si="3"/>
        <v>1693620</v>
      </c>
      <c r="H23" s="7">
        <f t="shared" si="3"/>
        <v>2481828</v>
      </c>
    </row>
    <row r="24" spans="1:8">
      <c r="A24" s="1" t="s">
        <v>86</v>
      </c>
      <c r="B24" s="1" t="s">
        <v>87</v>
      </c>
      <c r="C24" s="1">
        <v>959098</v>
      </c>
      <c r="D24" s="1">
        <v>148864</v>
      </c>
      <c r="E24" s="1">
        <v>86302</v>
      </c>
      <c r="F24" s="1">
        <v>136137</v>
      </c>
      <c r="G24" s="1">
        <v>272262</v>
      </c>
      <c r="H24" s="1">
        <v>315533</v>
      </c>
    </row>
    <row r="25" spans="1:8">
      <c r="A25" s="1" t="s">
        <v>88</v>
      </c>
      <c r="B25" s="1" t="s">
        <v>89</v>
      </c>
      <c r="C25" s="1">
        <v>879655</v>
      </c>
      <c r="D25" s="1">
        <v>122016</v>
      </c>
      <c r="E25" s="1">
        <v>72304</v>
      </c>
      <c r="F25" s="1">
        <v>138683</v>
      </c>
      <c r="G25" s="1">
        <v>230432</v>
      </c>
      <c r="H25" s="1">
        <v>316220</v>
      </c>
    </row>
    <row r="26" spans="1:8">
      <c r="A26" s="1" t="s">
        <v>90</v>
      </c>
      <c r="B26" s="1" t="s">
        <v>91</v>
      </c>
      <c r="C26" s="1">
        <v>1488061</v>
      </c>
      <c r="D26" s="1">
        <v>211532</v>
      </c>
      <c r="E26" s="1">
        <v>129574</v>
      </c>
      <c r="F26" s="1">
        <v>210385</v>
      </c>
      <c r="G26" s="1">
        <v>408304</v>
      </c>
      <c r="H26" s="1">
        <v>528266</v>
      </c>
    </row>
    <row r="27" spans="1:8">
      <c r="A27" s="1" t="s">
        <v>92</v>
      </c>
      <c r="B27" s="1" t="s">
        <v>93</v>
      </c>
      <c r="C27" s="1">
        <v>1199296</v>
      </c>
      <c r="D27" s="1">
        <v>162411</v>
      </c>
      <c r="E27" s="1">
        <v>101036</v>
      </c>
      <c r="F27" s="1">
        <v>166531</v>
      </c>
      <c r="G27" s="1">
        <v>314963</v>
      </c>
      <c r="H27" s="1">
        <v>454355</v>
      </c>
    </row>
    <row r="28" spans="1:8">
      <c r="A28" s="1" t="s">
        <v>94</v>
      </c>
      <c r="B28" s="1" t="s">
        <v>95</v>
      </c>
      <c r="C28" s="1">
        <v>1032661</v>
      </c>
      <c r="D28" s="1">
        <v>118453</v>
      </c>
      <c r="E28" s="1">
        <v>76241</v>
      </c>
      <c r="F28" s="1">
        <v>148699</v>
      </c>
      <c r="G28" s="1">
        <v>234438</v>
      </c>
      <c r="H28" s="1">
        <v>454830</v>
      </c>
    </row>
    <row r="29" spans="1:8">
      <c r="A29" s="1" t="s">
        <v>96</v>
      </c>
      <c r="B29" s="1" t="s">
        <v>97</v>
      </c>
      <c r="C29" s="1">
        <v>987177</v>
      </c>
      <c r="D29" s="1">
        <v>121130</v>
      </c>
      <c r="E29" s="1">
        <v>77231</v>
      </c>
      <c r="F29" s="1">
        <v>142971</v>
      </c>
      <c r="G29" s="1">
        <v>233221</v>
      </c>
      <c r="H29" s="1">
        <v>412624</v>
      </c>
    </row>
    <row r="30" spans="1:8">
      <c r="A30" s="7" t="s">
        <v>98</v>
      </c>
      <c r="B30" s="7" t="s">
        <v>99</v>
      </c>
      <c r="C30" s="7">
        <f>SUM(C31:C35)</f>
        <v>9002488</v>
      </c>
      <c r="D30" s="7">
        <f t="shared" ref="D30:H30" si="4">SUM(D31:D35)</f>
        <v>1316328</v>
      </c>
      <c r="E30" s="7">
        <f t="shared" si="4"/>
        <v>731267</v>
      </c>
      <c r="F30" s="7">
        <f t="shared" si="4"/>
        <v>1656052</v>
      </c>
      <c r="G30" s="7">
        <f t="shared" si="4"/>
        <v>2832074</v>
      </c>
      <c r="H30" s="7">
        <f t="shared" si="4"/>
        <v>2466767</v>
      </c>
    </row>
    <row r="31" spans="1:8">
      <c r="A31" s="1" t="s">
        <v>100</v>
      </c>
      <c r="B31" s="1" t="s">
        <v>101</v>
      </c>
      <c r="C31" s="1">
        <v>1526582</v>
      </c>
      <c r="D31" s="1">
        <v>211494</v>
      </c>
      <c r="E31" s="1">
        <v>124371</v>
      </c>
      <c r="F31" s="1">
        <v>307943</v>
      </c>
      <c r="G31" s="1">
        <v>466661</v>
      </c>
      <c r="H31" s="1">
        <v>416113</v>
      </c>
    </row>
    <row r="32" spans="1:8">
      <c r="A32" s="1" t="s">
        <v>102</v>
      </c>
      <c r="B32" s="1" t="s">
        <v>103</v>
      </c>
      <c r="C32" s="1">
        <v>2036470</v>
      </c>
      <c r="D32" s="1">
        <v>320217</v>
      </c>
      <c r="E32" s="1">
        <v>172696</v>
      </c>
      <c r="F32" s="1">
        <v>396432</v>
      </c>
      <c r="G32" s="1">
        <v>659749</v>
      </c>
      <c r="H32" s="1">
        <v>487376</v>
      </c>
    </row>
    <row r="33" spans="1:8">
      <c r="A33" s="1" t="s">
        <v>104</v>
      </c>
      <c r="B33" s="1" t="s">
        <v>105</v>
      </c>
      <c r="C33" s="1">
        <v>2111469</v>
      </c>
      <c r="D33" s="1">
        <v>308386</v>
      </c>
      <c r="E33" s="1">
        <v>169008</v>
      </c>
      <c r="F33" s="1">
        <v>370530</v>
      </c>
      <c r="G33" s="1">
        <v>643911</v>
      </c>
      <c r="H33" s="1">
        <v>619634</v>
      </c>
    </row>
    <row r="34" spans="1:8">
      <c r="A34" s="1" t="s">
        <v>106</v>
      </c>
      <c r="B34" s="1" t="s">
        <v>107</v>
      </c>
      <c r="C34" s="1">
        <v>1818226</v>
      </c>
      <c r="D34" s="1">
        <v>255695</v>
      </c>
      <c r="E34" s="1">
        <v>142507</v>
      </c>
      <c r="F34" s="1">
        <v>337160</v>
      </c>
      <c r="G34" s="1">
        <v>583338</v>
      </c>
      <c r="H34" s="1">
        <v>499526</v>
      </c>
    </row>
    <row r="35" spans="1:8">
      <c r="A35" s="1" t="s">
        <v>108</v>
      </c>
      <c r="B35" s="1" t="s">
        <v>109</v>
      </c>
      <c r="C35" s="1">
        <v>1509741</v>
      </c>
      <c r="D35" s="1">
        <v>220536</v>
      </c>
      <c r="E35" s="1">
        <v>122685</v>
      </c>
      <c r="F35" s="1">
        <v>243987</v>
      </c>
      <c r="G35" s="1">
        <v>478415</v>
      </c>
      <c r="H35" s="1">
        <v>444118</v>
      </c>
    </row>
    <row r="36" spans="1:8">
      <c r="A36" s="7" t="s">
        <v>110</v>
      </c>
      <c r="B36" s="7" t="s">
        <v>111</v>
      </c>
      <c r="C36" s="7">
        <f>SUM(C37:C42)</f>
        <v>8933822</v>
      </c>
      <c r="D36" s="7">
        <f t="shared" ref="D36:H36" si="5">SUM(D37:D42)</f>
        <v>1163554</v>
      </c>
      <c r="E36" s="7">
        <f t="shared" si="5"/>
        <v>746693</v>
      </c>
      <c r="F36" s="7">
        <f t="shared" si="5"/>
        <v>1341489</v>
      </c>
      <c r="G36" s="7">
        <f t="shared" si="5"/>
        <v>2266305</v>
      </c>
      <c r="H36" s="7">
        <f t="shared" si="5"/>
        <v>3415781</v>
      </c>
    </row>
    <row r="37" spans="1:8">
      <c r="A37" s="1" t="s">
        <v>112</v>
      </c>
      <c r="B37" s="1" t="s">
        <v>113</v>
      </c>
      <c r="C37" s="1">
        <v>1723447</v>
      </c>
      <c r="D37" s="1">
        <v>235339</v>
      </c>
      <c r="E37" s="1">
        <v>150582</v>
      </c>
      <c r="F37" s="1">
        <v>263326</v>
      </c>
      <c r="G37" s="1">
        <v>450008</v>
      </c>
      <c r="H37" s="1">
        <v>624192</v>
      </c>
    </row>
    <row r="38" spans="1:8">
      <c r="A38" s="1" t="s">
        <v>114</v>
      </c>
      <c r="B38" s="1" t="s">
        <v>115</v>
      </c>
      <c r="C38" s="1">
        <v>746739</v>
      </c>
      <c r="D38" s="1">
        <v>107630</v>
      </c>
      <c r="E38" s="1">
        <v>68984</v>
      </c>
      <c r="F38" s="1">
        <v>105059</v>
      </c>
      <c r="G38" s="1">
        <v>212517</v>
      </c>
      <c r="H38" s="1">
        <v>252549</v>
      </c>
    </row>
    <row r="39" spans="1:8">
      <c r="A39" s="1" t="s">
        <v>116</v>
      </c>
      <c r="B39" s="1" t="s">
        <v>117</v>
      </c>
      <c r="C39" s="1">
        <v>1831473</v>
      </c>
      <c r="D39" s="1">
        <v>224852</v>
      </c>
      <c r="E39" s="1">
        <v>143607</v>
      </c>
      <c r="F39" s="1">
        <v>302023</v>
      </c>
      <c r="G39" s="1">
        <v>440505</v>
      </c>
      <c r="H39" s="1">
        <v>720486</v>
      </c>
    </row>
    <row r="40" spans="1:8">
      <c r="A40" s="1" t="s">
        <v>118</v>
      </c>
      <c r="B40" s="1" t="s">
        <v>119</v>
      </c>
      <c r="C40" s="1">
        <v>1868199</v>
      </c>
      <c r="D40" s="1">
        <v>251649</v>
      </c>
      <c r="E40" s="1">
        <v>160363</v>
      </c>
      <c r="F40" s="1">
        <v>275485</v>
      </c>
      <c r="G40" s="1">
        <v>469008</v>
      </c>
      <c r="H40" s="1">
        <v>711694</v>
      </c>
    </row>
    <row r="41" spans="1:8">
      <c r="A41" s="1" t="s">
        <v>120</v>
      </c>
      <c r="B41" s="1" t="s">
        <v>121</v>
      </c>
      <c r="C41" s="1">
        <v>1052425</v>
      </c>
      <c r="D41" s="1">
        <v>143084</v>
      </c>
      <c r="E41" s="1">
        <v>91491</v>
      </c>
      <c r="F41" s="1">
        <v>144388</v>
      </c>
      <c r="G41" s="1">
        <v>277253</v>
      </c>
      <c r="H41" s="1">
        <v>396209</v>
      </c>
    </row>
    <row r="42" spans="1:8">
      <c r="A42" s="1" t="s">
        <v>122</v>
      </c>
      <c r="B42" s="1" t="s">
        <v>123</v>
      </c>
      <c r="C42" s="1">
        <v>1711539</v>
      </c>
      <c r="D42" s="1">
        <v>201000</v>
      </c>
      <c r="E42" s="1">
        <v>131666</v>
      </c>
      <c r="F42" s="1">
        <v>251208</v>
      </c>
      <c r="G42" s="1">
        <v>417014</v>
      </c>
      <c r="H42" s="1">
        <v>710651</v>
      </c>
    </row>
    <row r="43" spans="1:8">
      <c r="A43" s="7" t="s">
        <v>124</v>
      </c>
      <c r="B43" s="7" t="s">
        <v>125</v>
      </c>
      <c r="C43" s="7">
        <f>SUM(C44:C50)</f>
        <v>5665799</v>
      </c>
      <c r="D43" s="7">
        <f t="shared" ref="D43:H43" si="6">SUM(D44:D50)</f>
        <v>677572</v>
      </c>
      <c r="E43" s="7">
        <f t="shared" si="6"/>
        <v>436973</v>
      </c>
      <c r="F43" s="7">
        <f t="shared" si="6"/>
        <v>858951</v>
      </c>
      <c r="G43" s="7">
        <f>SUM(G44:G50)</f>
        <v>1345654</v>
      </c>
      <c r="H43" s="7">
        <f t="shared" si="6"/>
        <v>2346649</v>
      </c>
    </row>
    <row r="44" spans="1:8">
      <c r="A44" s="1" t="s">
        <v>126</v>
      </c>
      <c r="B44" s="1" t="s">
        <v>127</v>
      </c>
      <c r="C44" s="1">
        <v>929964</v>
      </c>
      <c r="D44" s="1">
        <v>118822</v>
      </c>
      <c r="E44" s="1">
        <v>76520</v>
      </c>
      <c r="F44" s="1">
        <v>141304</v>
      </c>
      <c r="G44" s="1">
        <v>232952</v>
      </c>
      <c r="H44" s="1">
        <v>360366</v>
      </c>
    </row>
    <row r="45" spans="1:8">
      <c r="A45" s="1" t="s">
        <v>128</v>
      </c>
      <c r="B45" s="1" t="s">
        <v>129</v>
      </c>
      <c r="C45" s="1">
        <v>969256</v>
      </c>
      <c r="D45" s="1">
        <v>124914</v>
      </c>
      <c r="E45" s="1">
        <v>73240</v>
      </c>
      <c r="F45" s="1">
        <v>197991</v>
      </c>
      <c r="G45" s="1">
        <v>252007</v>
      </c>
      <c r="H45" s="1">
        <v>321104</v>
      </c>
    </row>
    <row r="46" spans="1:8">
      <c r="A46" s="1" t="s">
        <v>130</v>
      </c>
      <c r="B46" s="1" t="s">
        <v>131</v>
      </c>
      <c r="C46" s="1">
        <v>575525</v>
      </c>
      <c r="D46" s="1">
        <v>65854</v>
      </c>
      <c r="E46" s="1">
        <v>43439</v>
      </c>
      <c r="F46" s="1">
        <v>75172</v>
      </c>
      <c r="G46" s="1">
        <v>127573</v>
      </c>
      <c r="H46" s="1">
        <v>263487</v>
      </c>
    </row>
    <row r="47" spans="1:8">
      <c r="A47" s="1" t="s">
        <v>132</v>
      </c>
      <c r="B47" s="1" t="s">
        <v>133</v>
      </c>
      <c r="C47" s="1">
        <v>1209773</v>
      </c>
      <c r="D47" s="1">
        <v>137447</v>
      </c>
      <c r="E47" s="1">
        <v>89404</v>
      </c>
      <c r="F47" s="1">
        <v>182402</v>
      </c>
      <c r="G47" s="1">
        <v>270314</v>
      </c>
      <c r="H47" s="1">
        <v>530206</v>
      </c>
    </row>
    <row r="48" spans="1:8">
      <c r="A48" s="1" t="s">
        <v>134</v>
      </c>
      <c r="B48" s="1" t="s">
        <v>135</v>
      </c>
      <c r="C48" s="1">
        <v>776780</v>
      </c>
      <c r="D48" s="1">
        <v>85579</v>
      </c>
      <c r="E48" s="1">
        <v>58471</v>
      </c>
      <c r="F48" s="1">
        <v>104675</v>
      </c>
      <c r="G48" s="1">
        <v>178480</v>
      </c>
      <c r="H48" s="1">
        <v>349575</v>
      </c>
    </row>
    <row r="49" spans="1:8">
      <c r="A49" s="1" t="s">
        <v>136</v>
      </c>
      <c r="B49" s="1" t="s">
        <v>137</v>
      </c>
      <c r="C49" s="1">
        <v>640650</v>
      </c>
      <c r="D49" s="1">
        <v>78539</v>
      </c>
      <c r="E49" s="1">
        <v>51023</v>
      </c>
      <c r="F49" s="1">
        <v>88415</v>
      </c>
      <c r="G49" s="1">
        <v>157286</v>
      </c>
      <c r="H49" s="1">
        <v>265387</v>
      </c>
    </row>
    <row r="50" spans="1:8">
      <c r="A50" s="1" t="s">
        <v>138</v>
      </c>
      <c r="B50" s="1" t="s">
        <v>139</v>
      </c>
      <c r="C50" s="1">
        <v>563851</v>
      </c>
      <c r="D50" s="1">
        <v>66417</v>
      </c>
      <c r="E50" s="1">
        <v>44876</v>
      </c>
      <c r="F50" s="1">
        <v>68992</v>
      </c>
      <c r="G50" s="1">
        <v>127042</v>
      </c>
      <c r="H50" s="1">
        <v>256524</v>
      </c>
    </row>
    <row r="51" spans="1:8">
      <c r="A51" s="7"/>
      <c r="B51" s="8" t="s">
        <v>41</v>
      </c>
      <c r="C51" s="8">
        <v>56550138</v>
      </c>
      <c r="D51" s="8">
        <v>7481992</v>
      </c>
      <c r="E51" s="8">
        <v>4611296</v>
      </c>
      <c r="F51" s="8">
        <v>9253046</v>
      </c>
      <c r="G51" s="8">
        <v>14664744</v>
      </c>
      <c r="H51" s="8">
        <v>20539060</v>
      </c>
    </row>
    <row r="53" spans="1:8">
      <c r="A53" s="1" t="s">
        <v>1181</v>
      </c>
    </row>
    <row r="54" spans="1:8">
      <c r="D54" s="5"/>
    </row>
    <row r="56" spans="1:8">
      <c r="D56" s="5"/>
    </row>
    <row r="57" spans="1:8">
      <c r="D57" s="5"/>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EC10C4-4055-B04E-8198-9A7617D31032}">
  <sheetPr>
    <tabColor theme="7"/>
  </sheetPr>
  <dimension ref="A1:AQ579"/>
  <sheetViews>
    <sheetView zoomScaleNormal="100" workbookViewId="0">
      <selection activeCell="B8" sqref="B8"/>
    </sheetView>
  </sheetViews>
  <sheetFormatPr defaultColWidth="11" defaultRowHeight="12"/>
  <cols>
    <col min="1" max="1" width="9.77734375" style="49" customWidth="1"/>
    <col min="2" max="2" width="18.77734375" style="49" customWidth="1"/>
    <col min="3" max="3" width="9" style="49" customWidth="1"/>
    <col min="4" max="4" width="28.6640625" style="49" customWidth="1"/>
    <col min="5" max="5" width="9" style="49" customWidth="1"/>
    <col min="6" max="6" width="22.77734375" style="49" customWidth="1"/>
    <col min="7" max="7" width="8" style="49" customWidth="1"/>
    <col min="8" max="8" width="46.33203125" style="49" customWidth="1"/>
    <col min="9" max="9" width="13.6640625" style="82" customWidth="1"/>
    <col min="10" max="10" width="12.109375" style="83" customWidth="1"/>
    <col min="11" max="11" width="12.109375" style="64" customWidth="1"/>
    <col min="12" max="12" width="12.109375" style="84" customWidth="1"/>
    <col min="13" max="13" width="12.109375" style="64" customWidth="1"/>
    <col min="14" max="43" width="11" style="67"/>
    <col min="44" max="16384" width="11" style="49"/>
  </cols>
  <sheetData>
    <row r="1" spans="1:43" s="52" customFormat="1" ht="30" customHeight="1">
      <c r="A1" s="50" t="s">
        <v>165</v>
      </c>
      <c r="B1" s="50" t="s">
        <v>166</v>
      </c>
      <c r="C1" s="48" t="s">
        <v>1243</v>
      </c>
      <c r="D1" s="50" t="s">
        <v>164</v>
      </c>
      <c r="E1" s="50" t="s">
        <v>162</v>
      </c>
      <c r="F1" s="50" t="s">
        <v>163</v>
      </c>
      <c r="G1" s="50" t="s">
        <v>160</v>
      </c>
      <c r="H1" s="50" t="s">
        <v>161</v>
      </c>
      <c r="I1" s="386" t="s">
        <v>1335</v>
      </c>
      <c r="J1" s="388" t="s">
        <v>0</v>
      </c>
      <c r="K1" s="389"/>
      <c r="L1" s="384" t="s">
        <v>1</v>
      </c>
      <c r="M1" s="385"/>
      <c r="N1" s="390" t="s">
        <v>1331</v>
      </c>
      <c r="O1" s="390"/>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row>
    <row r="2" spans="1:43" s="60" customFormat="1" ht="14.1" customHeight="1">
      <c r="A2" s="53"/>
      <c r="B2" s="53"/>
      <c r="C2" s="53"/>
      <c r="D2" s="53"/>
      <c r="E2" s="53"/>
      <c r="F2" s="53"/>
      <c r="G2" s="53"/>
      <c r="H2" s="53"/>
      <c r="I2" s="387"/>
      <c r="J2" s="54" t="s">
        <v>1244</v>
      </c>
      <c r="K2" s="55" t="s">
        <v>168</v>
      </c>
      <c r="L2" s="56" t="s">
        <v>1244</v>
      </c>
      <c r="M2" s="57" t="s">
        <v>168</v>
      </c>
      <c r="N2" s="58" t="s">
        <v>1332</v>
      </c>
      <c r="O2" s="58" t="s">
        <v>168</v>
      </c>
      <c r="P2" s="59"/>
      <c r="Q2" s="59"/>
      <c r="R2" s="59"/>
      <c r="S2" s="59"/>
      <c r="T2" s="59"/>
      <c r="U2" s="59"/>
      <c r="V2" s="59"/>
      <c r="W2" s="59"/>
      <c r="X2" s="59"/>
      <c r="Y2" s="59"/>
      <c r="Z2" s="59"/>
      <c r="AA2" s="59"/>
      <c r="AB2" s="59"/>
      <c r="AC2" s="59"/>
      <c r="AD2" s="59"/>
      <c r="AE2" s="59"/>
      <c r="AF2" s="59"/>
      <c r="AG2" s="59"/>
      <c r="AH2" s="59"/>
      <c r="AI2" s="59"/>
      <c r="AJ2" s="59"/>
      <c r="AK2" s="59"/>
      <c r="AL2" s="59"/>
      <c r="AM2" s="59"/>
      <c r="AN2" s="59"/>
      <c r="AO2" s="59"/>
      <c r="AP2" s="59"/>
      <c r="AQ2" s="59"/>
    </row>
    <row r="3" spans="1:43">
      <c r="A3" s="49" t="s">
        <v>807</v>
      </c>
      <c r="B3" s="49" t="s">
        <v>808</v>
      </c>
      <c r="C3" s="49" t="s">
        <v>806</v>
      </c>
      <c r="D3" s="49" t="s">
        <v>805</v>
      </c>
      <c r="E3" s="49" t="s">
        <v>804</v>
      </c>
      <c r="F3" s="49" t="s">
        <v>805</v>
      </c>
      <c r="G3" s="49" t="s">
        <v>46</v>
      </c>
      <c r="H3" s="49" t="s">
        <v>47</v>
      </c>
      <c r="I3" s="61">
        <v>93836</v>
      </c>
      <c r="J3" s="62">
        <v>11.530755786691676</v>
      </c>
      <c r="K3" s="63">
        <v>1082</v>
      </c>
      <c r="L3" s="62">
        <v>17.807664435824204</v>
      </c>
      <c r="M3" s="64">
        <v>1671</v>
      </c>
      <c r="N3" s="65">
        <v>0</v>
      </c>
      <c r="O3" s="66">
        <v>0</v>
      </c>
    </row>
    <row r="4" spans="1:43">
      <c r="A4" s="49" t="s">
        <v>807</v>
      </c>
      <c r="B4" s="49" t="s">
        <v>808</v>
      </c>
      <c r="C4" s="49" t="s">
        <v>811</v>
      </c>
      <c r="D4" s="49" t="s">
        <v>810</v>
      </c>
      <c r="E4" s="49" t="s">
        <v>809</v>
      </c>
      <c r="F4" s="49" t="s">
        <v>810</v>
      </c>
      <c r="G4" s="49" t="s">
        <v>46</v>
      </c>
      <c r="H4" s="49" t="s">
        <v>47</v>
      </c>
      <c r="I4" s="61">
        <v>141285</v>
      </c>
      <c r="J4" s="62">
        <v>16.349930990551016</v>
      </c>
      <c r="K4" s="63">
        <v>2310</v>
      </c>
      <c r="L4" s="62">
        <v>26.329758997770465</v>
      </c>
      <c r="M4" s="64">
        <v>3720</v>
      </c>
      <c r="N4" s="65">
        <v>3.5389461018508692E-2</v>
      </c>
      <c r="O4" s="66">
        <v>5</v>
      </c>
    </row>
    <row r="5" spans="1:43">
      <c r="A5" s="49" t="s">
        <v>807</v>
      </c>
      <c r="B5" s="49" t="s">
        <v>808</v>
      </c>
      <c r="C5" s="49" t="s">
        <v>814</v>
      </c>
      <c r="D5" s="49" t="s">
        <v>813</v>
      </c>
      <c r="E5" s="49" t="s">
        <v>812</v>
      </c>
      <c r="F5" s="49" t="s">
        <v>813</v>
      </c>
      <c r="G5" s="49" t="s">
        <v>46</v>
      </c>
      <c r="H5" s="49" t="s">
        <v>47</v>
      </c>
      <c r="I5" s="61">
        <v>137228</v>
      </c>
      <c r="J5" s="62">
        <v>8.7299967936572695</v>
      </c>
      <c r="K5" s="63">
        <v>1198</v>
      </c>
      <c r="L5" s="62">
        <v>14.231789430728423</v>
      </c>
      <c r="M5" s="64">
        <v>1953</v>
      </c>
      <c r="N5" s="65">
        <v>2.1861427696971462E-2</v>
      </c>
      <c r="O5" s="66">
        <v>3</v>
      </c>
    </row>
    <row r="6" spans="1:43">
      <c r="A6" s="49" t="s">
        <v>807</v>
      </c>
      <c r="B6" s="49" t="s">
        <v>808</v>
      </c>
      <c r="C6" s="49" t="s">
        <v>817</v>
      </c>
      <c r="D6" s="49" t="s">
        <v>816</v>
      </c>
      <c r="E6" s="49" t="s">
        <v>815</v>
      </c>
      <c r="F6" s="49" t="s">
        <v>816</v>
      </c>
      <c r="G6" s="49" t="s">
        <v>46</v>
      </c>
      <c r="H6" s="49" t="s">
        <v>47</v>
      </c>
      <c r="I6" s="61">
        <v>197419</v>
      </c>
      <c r="J6" s="62">
        <v>9.4469124045811181</v>
      </c>
      <c r="K6" s="63">
        <v>1864.9999999999998</v>
      </c>
      <c r="L6" s="62">
        <v>15.530420071016467</v>
      </c>
      <c r="M6" s="64">
        <v>3066</v>
      </c>
      <c r="N6" s="65">
        <v>1.0130737163089673E-2</v>
      </c>
      <c r="O6" s="66">
        <v>2</v>
      </c>
    </row>
    <row r="7" spans="1:43">
      <c r="A7" s="49" t="s">
        <v>821</v>
      </c>
      <c r="B7" s="49" t="s">
        <v>822</v>
      </c>
      <c r="C7" s="49" t="s">
        <v>820</v>
      </c>
      <c r="D7" s="49" t="s">
        <v>819</v>
      </c>
      <c r="E7" s="49" t="s">
        <v>818</v>
      </c>
      <c r="F7" s="49" t="s">
        <v>819</v>
      </c>
      <c r="G7" s="49" t="s">
        <v>46</v>
      </c>
      <c r="H7" s="49" t="s">
        <v>47</v>
      </c>
      <c r="I7" s="61">
        <v>107402</v>
      </c>
      <c r="J7" s="62">
        <v>10.446732835515167</v>
      </c>
      <c r="K7" s="63">
        <v>1122</v>
      </c>
      <c r="L7" s="62">
        <v>16.135639932217277</v>
      </c>
      <c r="M7" s="64">
        <v>1732.9999999999998</v>
      </c>
      <c r="N7" s="65">
        <v>0</v>
      </c>
      <c r="O7" s="66">
        <v>0</v>
      </c>
    </row>
    <row r="8" spans="1:43">
      <c r="A8" s="49" t="s">
        <v>275</v>
      </c>
      <c r="B8" s="49" t="s">
        <v>276</v>
      </c>
      <c r="C8" s="49" t="s">
        <v>274</v>
      </c>
      <c r="D8" s="49" t="s">
        <v>273</v>
      </c>
      <c r="E8" s="49" t="s">
        <v>272</v>
      </c>
      <c r="F8" s="49" t="s">
        <v>273</v>
      </c>
      <c r="G8" s="49" t="s">
        <v>54</v>
      </c>
      <c r="H8" s="49" t="s">
        <v>55</v>
      </c>
      <c r="I8" s="61">
        <v>129759</v>
      </c>
      <c r="J8" s="62">
        <v>11.636957744742176</v>
      </c>
      <c r="K8" s="63">
        <v>1510</v>
      </c>
      <c r="L8" s="62">
        <v>15.744572630800175</v>
      </c>
      <c r="M8" s="64">
        <v>2042.9999999999998</v>
      </c>
      <c r="N8" s="65">
        <v>7.706594532941838E-3</v>
      </c>
      <c r="O8" s="66">
        <v>1</v>
      </c>
    </row>
    <row r="9" spans="1:43">
      <c r="A9" s="49" t="s">
        <v>275</v>
      </c>
      <c r="B9" s="49" t="s">
        <v>276</v>
      </c>
      <c r="C9" s="49" t="s">
        <v>279</v>
      </c>
      <c r="D9" s="49" t="s">
        <v>278</v>
      </c>
      <c r="E9" s="49" t="s">
        <v>277</v>
      </c>
      <c r="F9" s="49" t="s">
        <v>278</v>
      </c>
      <c r="G9" s="49" t="s">
        <v>54</v>
      </c>
      <c r="H9" s="49" t="s">
        <v>55</v>
      </c>
      <c r="I9" s="61">
        <v>209397</v>
      </c>
      <c r="J9" s="62">
        <v>10.229372913652057</v>
      </c>
      <c r="K9" s="63">
        <v>2142</v>
      </c>
      <c r="L9" s="62">
        <v>13.796759265892062</v>
      </c>
      <c r="M9" s="64">
        <v>2889</v>
      </c>
      <c r="N9" s="65">
        <v>0</v>
      </c>
      <c r="O9" s="66">
        <v>0</v>
      </c>
    </row>
    <row r="10" spans="1:43">
      <c r="A10" s="49" t="s">
        <v>632</v>
      </c>
      <c r="B10" s="49" t="s">
        <v>633</v>
      </c>
      <c r="C10" s="49" t="s">
        <v>631</v>
      </c>
      <c r="D10" s="49" t="s">
        <v>630</v>
      </c>
      <c r="E10" s="49" t="s">
        <v>629</v>
      </c>
      <c r="F10" s="49" t="s">
        <v>630</v>
      </c>
      <c r="G10" s="49" t="s">
        <v>58</v>
      </c>
      <c r="H10" s="49" t="s">
        <v>59</v>
      </c>
      <c r="I10" s="61">
        <v>150030</v>
      </c>
      <c r="J10" s="62">
        <v>12.684129840698526</v>
      </c>
      <c r="K10" s="63">
        <v>1903</v>
      </c>
      <c r="L10" s="62">
        <v>17.569819369459442</v>
      </c>
      <c r="M10" s="64">
        <v>2636</v>
      </c>
      <c r="N10" s="65">
        <v>0</v>
      </c>
      <c r="O10" s="66">
        <v>0</v>
      </c>
    </row>
    <row r="11" spans="1:43">
      <c r="A11" s="49" t="s">
        <v>632</v>
      </c>
      <c r="B11" s="49" t="s">
        <v>633</v>
      </c>
      <c r="C11" s="49" t="s">
        <v>636</v>
      </c>
      <c r="D11" s="49" t="s">
        <v>635</v>
      </c>
      <c r="E11" s="49" t="s">
        <v>634</v>
      </c>
      <c r="F11" s="49" t="s">
        <v>635</v>
      </c>
      <c r="G11" s="49" t="s">
        <v>58</v>
      </c>
      <c r="H11" s="49" t="s">
        <v>59</v>
      </c>
      <c r="I11" s="61">
        <v>138381</v>
      </c>
      <c r="J11" s="62">
        <v>26.311415584509437</v>
      </c>
      <c r="K11" s="63">
        <v>3641</v>
      </c>
      <c r="L11" s="62">
        <v>29.852364125132784</v>
      </c>
      <c r="M11" s="64">
        <v>4131</v>
      </c>
      <c r="N11" s="65">
        <v>2.8905702372435525E-2</v>
      </c>
      <c r="O11" s="66">
        <v>4</v>
      </c>
    </row>
    <row r="12" spans="1:43">
      <c r="A12" s="49" t="s">
        <v>573</v>
      </c>
      <c r="B12" s="49" t="s">
        <v>574</v>
      </c>
      <c r="C12" s="49" t="s">
        <v>572</v>
      </c>
      <c r="D12" s="49" t="s">
        <v>571</v>
      </c>
      <c r="E12" s="49" t="s">
        <v>570</v>
      </c>
      <c r="F12" s="49" t="s">
        <v>571</v>
      </c>
      <c r="G12" s="49" t="s">
        <v>44</v>
      </c>
      <c r="H12" s="49" t="s">
        <v>45</v>
      </c>
      <c r="I12" s="61">
        <v>259126</v>
      </c>
      <c r="J12" s="62">
        <v>17.559025339024259</v>
      </c>
      <c r="K12" s="63">
        <v>4550</v>
      </c>
      <c r="L12" s="62">
        <v>22.139808432963115</v>
      </c>
      <c r="M12" s="64">
        <v>5737</v>
      </c>
      <c r="N12" s="65">
        <v>7.7182528962743985E-3</v>
      </c>
      <c r="O12" s="66">
        <v>1.9999999999999998</v>
      </c>
    </row>
    <row r="13" spans="1:43">
      <c r="A13" s="49" t="s">
        <v>573</v>
      </c>
      <c r="B13" s="49" t="s">
        <v>574</v>
      </c>
      <c r="C13" s="49" t="s">
        <v>577</v>
      </c>
      <c r="D13" s="49" t="s">
        <v>576</v>
      </c>
      <c r="E13" s="49" t="s">
        <v>575</v>
      </c>
      <c r="F13" s="49" t="s">
        <v>576</v>
      </c>
      <c r="G13" s="49" t="s">
        <v>44</v>
      </c>
      <c r="H13" s="49" t="s">
        <v>45</v>
      </c>
      <c r="I13" s="61">
        <v>343201</v>
      </c>
      <c r="J13" s="62">
        <v>7.0133828281386128</v>
      </c>
      <c r="K13" s="63">
        <v>2407</v>
      </c>
      <c r="L13" s="62">
        <v>7.9020748774042033</v>
      </c>
      <c r="M13" s="64">
        <v>2712</v>
      </c>
      <c r="N13" s="65">
        <v>5.8274888476432174E-3</v>
      </c>
      <c r="O13" s="66">
        <v>2</v>
      </c>
    </row>
    <row r="14" spans="1:43">
      <c r="A14" s="49" t="s">
        <v>573</v>
      </c>
      <c r="B14" s="49" t="s">
        <v>574</v>
      </c>
      <c r="C14" s="49" t="s">
        <v>580</v>
      </c>
      <c r="D14" s="49" t="s">
        <v>579</v>
      </c>
      <c r="E14" s="49" t="s">
        <v>578</v>
      </c>
      <c r="F14" s="49" t="s">
        <v>579</v>
      </c>
      <c r="G14" s="49" t="s">
        <v>44</v>
      </c>
      <c r="H14" s="49" t="s">
        <v>45</v>
      </c>
      <c r="I14" s="61">
        <v>159364</v>
      </c>
      <c r="J14" s="62">
        <v>13.685650460580808</v>
      </c>
      <c r="K14" s="63">
        <v>2181</v>
      </c>
      <c r="L14" s="62">
        <v>17.118044225797547</v>
      </c>
      <c r="M14" s="64">
        <v>2728</v>
      </c>
      <c r="N14" s="65">
        <v>1.2549885796039256E-2</v>
      </c>
      <c r="O14" s="66">
        <v>2</v>
      </c>
    </row>
    <row r="15" spans="1:43">
      <c r="A15" s="49" t="s">
        <v>573</v>
      </c>
      <c r="B15" s="49" t="s">
        <v>574</v>
      </c>
      <c r="C15" s="49" t="s">
        <v>583</v>
      </c>
      <c r="D15" s="49" t="s">
        <v>582</v>
      </c>
      <c r="E15" s="49" t="s">
        <v>581</v>
      </c>
      <c r="F15" s="49" t="s">
        <v>582</v>
      </c>
      <c r="G15" s="49" t="s">
        <v>44</v>
      </c>
      <c r="H15" s="49" t="s">
        <v>45</v>
      </c>
      <c r="I15" s="61">
        <v>172748</v>
      </c>
      <c r="J15" s="62">
        <v>9.4704424942691094</v>
      </c>
      <c r="K15" s="63">
        <v>1636</v>
      </c>
      <c r="L15" s="62">
        <v>10.963947484196634</v>
      </c>
      <c r="M15" s="64">
        <v>1894.0000000000002</v>
      </c>
      <c r="N15" s="65">
        <v>1.7366337092180516E-2</v>
      </c>
      <c r="O15" s="66">
        <v>3</v>
      </c>
    </row>
    <row r="16" spans="1:43">
      <c r="A16" s="49" t="s">
        <v>569</v>
      </c>
      <c r="B16" s="49" t="s">
        <v>568</v>
      </c>
      <c r="C16" s="49" t="s">
        <v>586</v>
      </c>
      <c r="D16" s="49" t="s">
        <v>587</v>
      </c>
      <c r="E16" s="49" t="s">
        <v>584</v>
      </c>
      <c r="F16" s="49" t="s">
        <v>585</v>
      </c>
      <c r="G16" s="49" t="s">
        <v>44</v>
      </c>
      <c r="H16" s="49" t="s">
        <v>45</v>
      </c>
      <c r="I16" s="61">
        <v>211012</v>
      </c>
      <c r="J16" s="62">
        <v>9.7577388963660834</v>
      </c>
      <c r="K16" s="63">
        <v>2059</v>
      </c>
      <c r="L16" s="62">
        <v>10.236384660588023</v>
      </c>
      <c r="M16" s="64">
        <v>2160</v>
      </c>
      <c r="N16" s="65">
        <v>4.7390669724944557E-3</v>
      </c>
      <c r="O16" s="66">
        <v>1</v>
      </c>
    </row>
    <row r="17" spans="1:15">
      <c r="A17" s="49" t="s">
        <v>335</v>
      </c>
      <c r="B17" s="49" t="s">
        <v>336</v>
      </c>
      <c r="C17" s="49" t="s">
        <v>334</v>
      </c>
      <c r="D17" s="49" t="s">
        <v>333</v>
      </c>
      <c r="E17" s="49" t="s">
        <v>332</v>
      </c>
      <c r="F17" s="49" t="s">
        <v>333</v>
      </c>
      <c r="G17" s="49" t="s">
        <v>68</v>
      </c>
      <c r="H17" s="49" t="s">
        <v>69</v>
      </c>
      <c r="I17" s="61">
        <v>256814</v>
      </c>
      <c r="J17" s="62">
        <v>12.970476687408008</v>
      </c>
      <c r="K17" s="63">
        <v>3331</v>
      </c>
      <c r="L17" s="62">
        <v>22.292398389495897</v>
      </c>
      <c r="M17" s="64">
        <v>5725</v>
      </c>
      <c r="N17" s="65">
        <v>1.1681606142967284E-2</v>
      </c>
      <c r="O17" s="66">
        <v>3</v>
      </c>
    </row>
    <row r="18" spans="1:15">
      <c r="A18" s="49" t="s">
        <v>684</v>
      </c>
      <c r="B18" s="49" t="s">
        <v>685</v>
      </c>
      <c r="C18" s="49" t="s">
        <v>683</v>
      </c>
      <c r="D18" s="49" t="s">
        <v>682</v>
      </c>
      <c r="E18" s="49" t="s">
        <v>681</v>
      </c>
      <c r="F18" s="49" t="s">
        <v>682</v>
      </c>
      <c r="G18" s="49" t="s">
        <v>72</v>
      </c>
      <c r="H18" s="49" t="s">
        <v>73</v>
      </c>
      <c r="I18" s="61">
        <v>354036</v>
      </c>
      <c r="J18" s="62">
        <v>18.763628557547822</v>
      </c>
      <c r="K18" s="63">
        <v>6643.0000000000009</v>
      </c>
      <c r="L18" s="62">
        <v>16.52939249115909</v>
      </c>
      <c r="M18" s="64">
        <v>5851.9999999999991</v>
      </c>
      <c r="N18" s="65">
        <v>2.5421143612513981E-2</v>
      </c>
      <c r="O18" s="66">
        <v>9</v>
      </c>
    </row>
    <row r="19" spans="1:15">
      <c r="A19" s="49" t="s">
        <v>684</v>
      </c>
      <c r="B19" s="49" t="s">
        <v>685</v>
      </c>
      <c r="C19" s="49" t="s">
        <v>688</v>
      </c>
      <c r="D19" s="49" t="s">
        <v>687</v>
      </c>
      <c r="E19" s="49" t="s">
        <v>686</v>
      </c>
      <c r="F19" s="49" t="s">
        <v>687</v>
      </c>
      <c r="G19" s="49" t="s">
        <v>72</v>
      </c>
      <c r="H19" s="49" t="s">
        <v>73</v>
      </c>
      <c r="I19" s="61">
        <v>40476</v>
      </c>
      <c r="J19" s="62">
        <v>6.2506176499654114</v>
      </c>
      <c r="K19" s="63">
        <v>253</v>
      </c>
      <c r="L19" s="62">
        <v>3.4341338076885064</v>
      </c>
      <c r="M19" s="64">
        <v>139</v>
      </c>
      <c r="N19" s="65">
        <v>0</v>
      </c>
      <c r="O19" s="66">
        <v>0</v>
      </c>
    </row>
    <row r="20" spans="1:15">
      <c r="A20" s="49" t="s">
        <v>931</v>
      </c>
      <c r="B20" s="49" t="s">
        <v>932</v>
      </c>
      <c r="C20" s="49" t="s">
        <v>935</v>
      </c>
      <c r="D20" s="49" t="s">
        <v>934</v>
      </c>
      <c r="E20" s="49" t="s">
        <v>933</v>
      </c>
      <c r="F20" s="49" t="s">
        <v>934</v>
      </c>
      <c r="G20" s="49" t="s">
        <v>78</v>
      </c>
      <c r="H20" s="49" t="s">
        <v>79</v>
      </c>
      <c r="I20" s="61">
        <v>337098</v>
      </c>
      <c r="J20" s="62">
        <v>13.829806169125892</v>
      </c>
      <c r="K20" s="63">
        <v>4662</v>
      </c>
      <c r="L20" s="62">
        <v>16.111041892862016</v>
      </c>
      <c r="M20" s="64">
        <v>5431</v>
      </c>
      <c r="N20" s="65">
        <v>1.4832481948869467E-2</v>
      </c>
      <c r="O20" s="66">
        <v>5</v>
      </c>
    </row>
    <row r="21" spans="1:15">
      <c r="A21" s="49" t="s">
        <v>505</v>
      </c>
      <c r="B21" s="49" t="s">
        <v>506</v>
      </c>
      <c r="C21" s="49" t="s">
        <v>511</v>
      </c>
      <c r="D21" s="49" t="s">
        <v>510</v>
      </c>
      <c r="E21" s="49" t="s">
        <v>509</v>
      </c>
      <c r="F21" s="49" t="s">
        <v>510</v>
      </c>
      <c r="G21" s="49" t="s">
        <v>70</v>
      </c>
      <c r="H21" s="49" t="s">
        <v>71</v>
      </c>
      <c r="I21" s="61">
        <v>193615</v>
      </c>
      <c r="J21" s="62">
        <v>8.6563541047955983</v>
      </c>
      <c r="K21" s="63">
        <v>1676</v>
      </c>
      <c r="L21" s="62">
        <v>11.109676419698888</v>
      </c>
      <c r="M21" s="64">
        <v>2151</v>
      </c>
      <c r="N21" s="65">
        <v>1.0329778168013842E-2</v>
      </c>
      <c r="O21" s="66">
        <v>2</v>
      </c>
    </row>
    <row r="22" spans="1:15">
      <c r="A22" s="49" t="s">
        <v>505</v>
      </c>
      <c r="B22" s="49" t="s">
        <v>506</v>
      </c>
      <c r="C22" s="49" t="s">
        <v>956</v>
      </c>
      <c r="D22" s="49" t="s">
        <v>955</v>
      </c>
      <c r="E22" s="49" t="s">
        <v>954</v>
      </c>
      <c r="F22" s="49" t="s">
        <v>955</v>
      </c>
      <c r="G22" s="49" t="s">
        <v>80</v>
      </c>
      <c r="H22" s="49" t="s">
        <v>81</v>
      </c>
      <c r="I22" s="61">
        <v>181322</v>
      </c>
      <c r="J22" s="62">
        <v>11.587121253901898</v>
      </c>
      <c r="K22" s="63">
        <v>2101</v>
      </c>
      <c r="L22" s="62">
        <v>14.659004423070559</v>
      </c>
      <c r="M22" s="64">
        <v>2658</v>
      </c>
      <c r="N22" s="65">
        <v>2.2060202292055017E-2</v>
      </c>
      <c r="O22" s="66">
        <v>3.9999999999999996</v>
      </c>
    </row>
    <row r="23" spans="1:15">
      <c r="A23" s="49" t="s">
        <v>1015</v>
      </c>
      <c r="B23" s="49" t="s">
        <v>1016</v>
      </c>
      <c r="C23" s="49" t="s">
        <v>1014</v>
      </c>
      <c r="D23" s="49" t="s">
        <v>1013</v>
      </c>
      <c r="E23" s="49" t="s">
        <v>1012</v>
      </c>
      <c r="F23" s="49" t="s">
        <v>1013</v>
      </c>
      <c r="G23" s="49" t="s">
        <v>82</v>
      </c>
      <c r="H23" s="49" t="s">
        <v>83</v>
      </c>
      <c r="I23" s="61">
        <v>256622</v>
      </c>
      <c r="J23" s="62">
        <v>12.391766878911396</v>
      </c>
      <c r="K23" s="63">
        <v>3180</v>
      </c>
      <c r="L23" s="62">
        <v>15.567644239387114</v>
      </c>
      <c r="M23" s="64">
        <v>3995</v>
      </c>
      <c r="N23" s="65">
        <v>3.8967820373935202E-3</v>
      </c>
      <c r="O23" s="66">
        <v>0.99999999999999989</v>
      </c>
    </row>
    <row r="24" spans="1:15">
      <c r="A24" s="49" t="s">
        <v>172</v>
      </c>
      <c r="B24" s="49" t="s">
        <v>173</v>
      </c>
      <c r="C24" s="49" t="s">
        <v>171</v>
      </c>
      <c r="D24" s="49" t="s">
        <v>170</v>
      </c>
      <c r="E24" s="49" t="s">
        <v>169</v>
      </c>
      <c r="F24" s="49" t="s">
        <v>170</v>
      </c>
      <c r="G24" s="49" t="s">
        <v>126</v>
      </c>
      <c r="H24" s="49" t="s">
        <v>127</v>
      </c>
      <c r="I24" s="61">
        <v>196357</v>
      </c>
      <c r="J24" s="62">
        <v>6.2284512393242917</v>
      </c>
      <c r="K24" s="63">
        <v>1223</v>
      </c>
      <c r="L24" s="62">
        <v>9.0040080058261243</v>
      </c>
      <c r="M24" s="64">
        <v>1768.0000000000002</v>
      </c>
      <c r="N24" s="65">
        <v>5.0927647091776711E-3</v>
      </c>
      <c r="O24" s="66">
        <v>1</v>
      </c>
    </row>
    <row r="25" spans="1:15">
      <c r="A25" s="49" t="s">
        <v>172</v>
      </c>
      <c r="B25" s="49" t="s">
        <v>173</v>
      </c>
      <c r="C25" s="49" t="s">
        <v>219</v>
      </c>
      <c r="D25" s="49" t="s">
        <v>220</v>
      </c>
      <c r="E25" s="49" t="s">
        <v>218</v>
      </c>
      <c r="F25" s="49" t="s">
        <v>220</v>
      </c>
      <c r="G25" s="49" t="s">
        <v>128</v>
      </c>
      <c r="H25" s="49" t="s">
        <v>129</v>
      </c>
      <c r="I25" s="61">
        <v>465866</v>
      </c>
      <c r="J25" s="62">
        <v>10.63395912129239</v>
      </c>
      <c r="K25" s="63">
        <v>4954</v>
      </c>
      <c r="L25" s="62">
        <v>18.348623853211009</v>
      </c>
      <c r="M25" s="64">
        <v>8548</v>
      </c>
      <c r="N25" s="65">
        <v>1.0732699960932972E-2</v>
      </c>
      <c r="O25" s="66">
        <v>5</v>
      </c>
    </row>
    <row r="26" spans="1:15">
      <c r="A26" s="49" t="s">
        <v>172</v>
      </c>
      <c r="B26" s="49" t="s">
        <v>173</v>
      </c>
      <c r="C26" s="49" t="s">
        <v>223</v>
      </c>
      <c r="D26" s="49" t="s">
        <v>222</v>
      </c>
      <c r="E26" s="49" t="s">
        <v>221</v>
      </c>
      <c r="F26" s="49" t="s">
        <v>222</v>
      </c>
      <c r="G26" s="49" t="s">
        <v>128</v>
      </c>
      <c r="H26" s="49" t="s">
        <v>129</v>
      </c>
      <c r="I26" s="61">
        <v>215574</v>
      </c>
      <c r="J26" s="62">
        <v>7.0509430636347608</v>
      </c>
      <c r="K26" s="63">
        <v>1520</v>
      </c>
      <c r="L26" s="62">
        <v>12.557172942933748</v>
      </c>
      <c r="M26" s="64">
        <v>2707</v>
      </c>
      <c r="N26" s="65">
        <v>9.2775566626773168E-3</v>
      </c>
      <c r="O26" s="66">
        <v>2</v>
      </c>
    </row>
    <row r="27" spans="1:15">
      <c r="A27" s="49" t="s">
        <v>172</v>
      </c>
      <c r="B27" s="49" t="s">
        <v>173</v>
      </c>
      <c r="C27" s="49" t="s">
        <v>226</v>
      </c>
      <c r="D27" s="49" t="s">
        <v>225</v>
      </c>
      <c r="E27" s="49" t="s">
        <v>224</v>
      </c>
      <c r="F27" s="49" t="s">
        <v>225</v>
      </c>
      <c r="G27" s="49" t="s">
        <v>128</v>
      </c>
      <c r="H27" s="49" t="s">
        <v>129</v>
      </c>
      <c r="I27" s="61">
        <v>287816</v>
      </c>
      <c r="J27" s="62">
        <v>5.0726853267365266</v>
      </c>
      <c r="K27" s="63">
        <v>1460</v>
      </c>
      <c r="L27" s="62">
        <v>8.9675348139088857</v>
      </c>
      <c r="M27" s="64">
        <v>2581</v>
      </c>
      <c r="N27" s="65">
        <v>3.474442004614059E-3</v>
      </c>
      <c r="O27" s="66">
        <v>1</v>
      </c>
    </row>
    <row r="28" spans="1:15">
      <c r="A28" s="49" t="s">
        <v>307</v>
      </c>
      <c r="B28" s="49" t="s">
        <v>308</v>
      </c>
      <c r="C28" s="49" t="s">
        <v>369</v>
      </c>
      <c r="D28" s="49" t="s">
        <v>368</v>
      </c>
      <c r="E28" s="49" t="s">
        <v>367</v>
      </c>
      <c r="F28" s="49" t="s">
        <v>368</v>
      </c>
      <c r="G28" s="49" t="s">
        <v>132</v>
      </c>
      <c r="H28" s="49" t="s">
        <v>133</v>
      </c>
      <c r="I28" s="61">
        <v>262839</v>
      </c>
      <c r="J28" s="62">
        <v>14.141736956844303</v>
      </c>
      <c r="K28" s="63">
        <v>3717</v>
      </c>
      <c r="L28" s="62">
        <v>15.903271584506104</v>
      </c>
      <c r="M28" s="64">
        <v>4180</v>
      </c>
      <c r="N28" s="65">
        <v>3.0436883415322687E-2</v>
      </c>
      <c r="O28" s="66">
        <v>8</v>
      </c>
    </row>
    <row r="29" spans="1:15">
      <c r="A29" s="49" t="s">
        <v>307</v>
      </c>
      <c r="B29" s="49" t="s">
        <v>308</v>
      </c>
      <c r="C29" s="49" t="s">
        <v>372</v>
      </c>
      <c r="D29" s="49" t="s">
        <v>371</v>
      </c>
      <c r="E29" s="49" t="s">
        <v>370</v>
      </c>
      <c r="F29" s="49" t="s">
        <v>371</v>
      </c>
      <c r="G29" s="49" t="s">
        <v>132</v>
      </c>
      <c r="H29" s="49" t="s">
        <v>133</v>
      </c>
      <c r="I29" s="61">
        <v>136218</v>
      </c>
      <c r="J29" s="62">
        <v>13.456371404660176</v>
      </c>
      <c r="K29" s="63">
        <v>1833</v>
      </c>
      <c r="L29" s="62">
        <v>14.887900277496367</v>
      </c>
      <c r="M29" s="64">
        <v>2028</v>
      </c>
      <c r="N29" s="65">
        <v>7.3411737068522515E-3</v>
      </c>
      <c r="O29" s="66">
        <v>1</v>
      </c>
    </row>
    <row r="30" spans="1:15">
      <c r="A30" s="49" t="s">
        <v>391</v>
      </c>
      <c r="B30" s="49" t="s">
        <v>392</v>
      </c>
      <c r="C30" s="49" t="s">
        <v>389</v>
      </c>
      <c r="D30" s="49" t="s">
        <v>390</v>
      </c>
      <c r="E30" s="49" t="s">
        <v>1206</v>
      </c>
      <c r="F30" s="49" t="s">
        <v>1207</v>
      </c>
      <c r="G30" s="49" t="s">
        <v>134</v>
      </c>
      <c r="H30" s="49" t="s">
        <v>135</v>
      </c>
      <c r="I30" s="61">
        <v>194645</v>
      </c>
      <c r="J30" s="62">
        <v>9.8189118590187636</v>
      </c>
      <c r="K30" s="63">
        <v>1911.2020987987073</v>
      </c>
      <c r="L30" s="62">
        <v>12.458783492741613</v>
      </c>
      <c r="M30" s="64">
        <v>2425.039912944691</v>
      </c>
      <c r="N30" s="65">
        <v>1.0075845930239882E-2</v>
      </c>
      <c r="O30" s="66">
        <v>1.9612130310915417</v>
      </c>
    </row>
    <row r="31" spans="1:15">
      <c r="A31" s="49" t="s">
        <v>391</v>
      </c>
      <c r="B31" s="49" t="s">
        <v>392</v>
      </c>
      <c r="C31" s="49" t="s">
        <v>389</v>
      </c>
      <c r="D31" s="49" t="s">
        <v>390</v>
      </c>
      <c r="E31" s="49" t="s">
        <v>1208</v>
      </c>
      <c r="F31" s="49" t="s">
        <v>1209</v>
      </c>
      <c r="G31" s="49" t="s">
        <v>134</v>
      </c>
      <c r="H31" s="49" t="s">
        <v>135</v>
      </c>
      <c r="I31" s="61">
        <v>151792</v>
      </c>
      <c r="J31" s="62">
        <v>9.8189118590187636</v>
      </c>
      <c r="K31" s="63">
        <v>1490.4322689041762</v>
      </c>
      <c r="L31" s="62">
        <v>12.458783492741613</v>
      </c>
      <c r="M31" s="64">
        <v>1891.1436639302349</v>
      </c>
      <c r="N31" s="65">
        <v>1.0075845930239882E-2</v>
      </c>
      <c r="O31" s="66">
        <v>1.529432805442972</v>
      </c>
    </row>
    <row r="32" spans="1:15">
      <c r="A32" s="49" t="s">
        <v>177</v>
      </c>
      <c r="B32" s="49" t="s">
        <v>178</v>
      </c>
      <c r="C32" s="49" t="s">
        <v>176</v>
      </c>
      <c r="D32" s="49" t="s">
        <v>175</v>
      </c>
      <c r="E32" s="49" t="s">
        <v>174</v>
      </c>
      <c r="F32" s="49" t="s">
        <v>175</v>
      </c>
      <c r="G32" s="49" t="s">
        <v>126</v>
      </c>
      <c r="H32" s="49" t="s">
        <v>127</v>
      </c>
      <c r="I32" s="61">
        <v>222881</v>
      </c>
      <c r="J32" s="62">
        <v>10.099559854810414</v>
      </c>
      <c r="K32" s="63">
        <v>2251</v>
      </c>
      <c r="L32" s="62">
        <v>12.885800045764331</v>
      </c>
      <c r="M32" s="64">
        <v>2872</v>
      </c>
      <c r="N32" s="65">
        <v>8.9733983605601204E-3</v>
      </c>
      <c r="O32" s="66">
        <v>2</v>
      </c>
    </row>
    <row r="33" spans="1:15">
      <c r="A33" s="49" t="s">
        <v>255</v>
      </c>
      <c r="B33" s="49" t="s">
        <v>256</v>
      </c>
      <c r="C33" s="49" t="s">
        <v>254</v>
      </c>
      <c r="D33" s="49" t="s">
        <v>253</v>
      </c>
      <c r="E33" s="49" t="s">
        <v>252</v>
      </c>
      <c r="F33" s="49" t="s">
        <v>253</v>
      </c>
      <c r="G33" s="49" t="s">
        <v>88</v>
      </c>
      <c r="H33" s="49" t="s">
        <v>89</v>
      </c>
      <c r="I33" s="61">
        <v>202626</v>
      </c>
      <c r="J33" s="62">
        <v>9.5792247786562434</v>
      </c>
      <c r="K33" s="63">
        <v>1940.9999999999998</v>
      </c>
      <c r="L33" s="62">
        <v>21.650725968039641</v>
      </c>
      <c r="M33" s="64">
        <v>4387</v>
      </c>
      <c r="N33" s="65">
        <v>9.8704016266421887E-3</v>
      </c>
      <c r="O33" s="66">
        <v>2</v>
      </c>
    </row>
    <row r="34" spans="1:15">
      <c r="A34" s="49" t="s">
        <v>184</v>
      </c>
      <c r="B34" s="49" t="s">
        <v>185</v>
      </c>
      <c r="C34" s="49" t="s">
        <v>183</v>
      </c>
      <c r="D34" s="49" t="s">
        <v>182</v>
      </c>
      <c r="E34" s="49" t="s">
        <v>181</v>
      </c>
      <c r="F34" s="49" t="s">
        <v>182</v>
      </c>
      <c r="G34" s="49" t="s">
        <v>86</v>
      </c>
      <c r="H34" s="49" t="s">
        <v>87</v>
      </c>
      <c r="I34" s="61">
        <v>213528</v>
      </c>
      <c r="J34" s="62">
        <v>9.2634221273088304</v>
      </c>
      <c r="K34" s="63">
        <v>1978</v>
      </c>
      <c r="L34" s="62">
        <v>15.464014087145481</v>
      </c>
      <c r="M34" s="64">
        <v>3302</v>
      </c>
      <c r="N34" s="65">
        <v>2.8099359334607173E-2</v>
      </c>
      <c r="O34" s="66">
        <v>6.0000000000000009</v>
      </c>
    </row>
    <row r="35" spans="1:15">
      <c r="A35" s="49" t="s">
        <v>527</v>
      </c>
      <c r="B35" s="49" t="s">
        <v>528</v>
      </c>
      <c r="C35" s="49" t="s">
        <v>735</v>
      </c>
      <c r="D35" s="49" t="s">
        <v>734</v>
      </c>
      <c r="E35" s="49" t="s">
        <v>733</v>
      </c>
      <c r="F35" s="49" t="s">
        <v>734</v>
      </c>
      <c r="G35" s="49" t="s">
        <v>92</v>
      </c>
      <c r="H35" s="49" t="s">
        <v>93</v>
      </c>
      <c r="I35" s="61">
        <v>182773</v>
      </c>
      <c r="J35" s="62">
        <v>11.341937813572027</v>
      </c>
      <c r="K35" s="63">
        <v>2073</v>
      </c>
      <c r="L35" s="62">
        <v>22.246174216104126</v>
      </c>
      <c r="M35" s="64">
        <v>4066</v>
      </c>
      <c r="N35" s="65">
        <v>4.3770141103992383E-2</v>
      </c>
      <c r="O35" s="66">
        <v>8</v>
      </c>
    </row>
    <row r="36" spans="1:15">
      <c r="A36" s="49" t="s">
        <v>527</v>
      </c>
      <c r="B36" s="49" t="s">
        <v>528</v>
      </c>
      <c r="C36" s="49" t="s">
        <v>738</v>
      </c>
      <c r="D36" s="49" t="s">
        <v>737</v>
      </c>
      <c r="E36" s="49" t="s">
        <v>736</v>
      </c>
      <c r="F36" s="49" t="s">
        <v>737</v>
      </c>
      <c r="G36" s="49" t="s">
        <v>92</v>
      </c>
      <c r="H36" s="49" t="s">
        <v>93</v>
      </c>
      <c r="I36" s="61">
        <v>175531</v>
      </c>
      <c r="J36" s="62">
        <v>7.804889164876859</v>
      </c>
      <c r="K36" s="63">
        <v>1370</v>
      </c>
      <c r="L36" s="62">
        <v>15.136927380348769</v>
      </c>
      <c r="M36" s="64">
        <v>2657</v>
      </c>
      <c r="N36" s="65">
        <v>1.1393998780842131E-2</v>
      </c>
      <c r="O36" s="66">
        <v>2</v>
      </c>
    </row>
    <row r="37" spans="1:15">
      <c r="A37" s="49" t="s">
        <v>590</v>
      </c>
      <c r="B37" s="49" t="s">
        <v>591</v>
      </c>
      <c r="C37" s="49" t="s">
        <v>594</v>
      </c>
      <c r="D37" s="49" t="s">
        <v>593</v>
      </c>
      <c r="E37" s="49" t="s">
        <v>592</v>
      </c>
      <c r="F37" s="49" t="s">
        <v>593</v>
      </c>
      <c r="G37" s="49" t="s">
        <v>118</v>
      </c>
      <c r="H37" s="49" t="s">
        <v>119</v>
      </c>
      <c r="I37" s="61">
        <v>279142</v>
      </c>
      <c r="J37" s="62">
        <v>11.796863245230027</v>
      </c>
      <c r="K37" s="63">
        <v>3293</v>
      </c>
      <c r="L37" s="62">
        <v>24.851151027075826</v>
      </c>
      <c r="M37" s="64">
        <v>6937</v>
      </c>
      <c r="N37" s="65">
        <v>3.5824060872244236E-3</v>
      </c>
      <c r="O37" s="66">
        <v>1</v>
      </c>
    </row>
    <row r="38" spans="1:15">
      <c r="A38" s="49" t="s">
        <v>189</v>
      </c>
      <c r="B38" s="49" t="s">
        <v>190</v>
      </c>
      <c r="C38" s="49" t="s">
        <v>399</v>
      </c>
      <c r="D38" s="49" t="s">
        <v>398</v>
      </c>
      <c r="E38" s="49" t="s">
        <v>397</v>
      </c>
      <c r="F38" s="49" t="s">
        <v>398</v>
      </c>
      <c r="G38" s="49" t="s">
        <v>114</v>
      </c>
      <c r="H38" s="49" t="s">
        <v>115</v>
      </c>
      <c r="I38" s="61">
        <v>124165</v>
      </c>
      <c r="J38" s="62">
        <v>5.9356501429549393</v>
      </c>
      <c r="K38" s="63">
        <v>737</v>
      </c>
      <c r="L38" s="62">
        <v>8.6175653364474698</v>
      </c>
      <c r="M38" s="64">
        <v>1070</v>
      </c>
      <c r="N38" s="65">
        <v>8.053799379857448E-3</v>
      </c>
      <c r="O38" s="66">
        <v>1</v>
      </c>
    </row>
    <row r="39" spans="1:15">
      <c r="A39" s="49" t="s">
        <v>189</v>
      </c>
      <c r="B39" s="49" t="s">
        <v>190</v>
      </c>
      <c r="C39" s="49" t="s">
        <v>230</v>
      </c>
      <c r="D39" s="49" t="s">
        <v>229</v>
      </c>
      <c r="E39" s="49" t="s">
        <v>228</v>
      </c>
      <c r="F39" s="49" t="s">
        <v>229</v>
      </c>
      <c r="G39" s="49" t="s">
        <v>112</v>
      </c>
      <c r="H39" s="49" t="s">
        <v>113</v>
      </c>
      <c r="I39" s="61">
        <v>158465</v>
      </c>
      <c r="J39" s="62">
        <v>5.1241599091281982</v>
      </c>
      <c r="K39" s="63">
        <v>812</v>
      </c>
      <c r="L39" s="62">
        <v>7.79982961537248</v>
      </c>
      <c r="M39" s="64">
        <v>1236</v>
      </c>
      <c r="N39" s="65">
        <v>1.2621083520020194E-2</v>
      </c>
      <c r="O39" s="66">
        <v>1.9999999999999998</v>
      </c>
    </row>
    <row r="40" spans="1:15">
      <c r="A40" s="49" t="s">
        <v>189</v>
      </c>
      <c r="B40" s="49" t="s">
        <v>190</v>
      </c>
      <c r="C40" s="49" t="s">
        <v>233</v>
      </c>
      <c r="D40" s="49" t="s">
        <v>232</v>
      </c>
      <c r="E40" s="49" t="s">
        <v>231</v>
      </c>
      <c r="F40" s="49" t="s">
        <v>232</v>
      </c>
      <c r="G40" s="49" t="s">
        <v>112</v>
      </c>
      <c r="H40" s="49" t="s">
        <v>113</v>
      </c>
      <c r="I40" s="61">
        <v>160337</v>
      </c>
      <c r="J40" s="62">
        <v>11.793909079002351</v>
      </c>
      <c r="K40" s="63">
        <v>1890.9999999999998</v>
      </c>
      <c r="L40" s="62">
        <v>17.326007097550786</v>
      </c>
      <c r="M40" s="64">
        <v>2778</v>
      </c>
      <c r="N40" s="65">
        <v>3.1184318030149E-2</v>
      </c>
      <c r="O40" s="66">
        <v>5</v>
      </c>
    </row>
    <row r="41" spans="1:15">
      <c r="A41" s="49" t="s">
        <v>189</v>
      </c>
      <c r="B41" s="49" t="s">
        <v>190</v>
      </c>
      <c r="C41" s="49" t="s">
        <v>402</v>
      </c>
      <c r="D41" s="49" t="s">
        <v>401</v>
      </c>
      <c r="E41" s="49" t="s">
        <v>400</v>
      </c>
      <c r="F41" s="49" t="s">
        <v>401</v>
      </c>
      <c r="G41" s="49" t="s">
        <v>114</v>
      </c>
      <c r="H41" s="49" t="s">
        <v>115</v>
      </c>
      <c r="I41" s="61">
        <v>149577</v>
      </c>
      <c r="J41" s="62">
        <v>10.783743489975063</v>
      </c>
      <c r="K41" s="63">
        <v>1613</v>
      </c>
      <c r="L41" s="62">
        <v>18.619172733775915</v>
      </c>
      <c r="M41" s="64">
        <v>2785</v>
      </c>
      <c r="N41" s="65">
        <v>6.6855198325945836E-3</v>
      </c>
      <c r="O41" s="66">
        <v>1</v>
      </c>
    </row>
    <row r="42" spans="1:15">
      <c r="A42" s="49" t="s">
        <v>189</v>
      </c>
      <c r="B42" s="49" t="s">
        <v>190</v>
      </c>
      <c r="C42" s="49" t="s">
        <v>405</v>
      </c>
      <c r="D42" s="49" t="s">
        <v>404</v>
      </c>
      <c r="E42" s="49" t="s">
        <v>403</v>
      </c>
      <c r="F42" s="49" t="s">
        <v>404</v>
      </c>
      <c r="G42" s="49" t="s">
        <v>114</v>
      </c>
      <c r="H42" s="49" t="s">
        <v>115</v>
      </c>
      <c r="I42" s="61">
        <v>151273</v>
      </c>
      <c r="J42" s="62">
        <v>6.2668156247314455</v>
      </c>
      <c r="K42" s="63">
        <v>948</v>
      </c>
      <c r="L42" s="62">
        <v>9.4464973921321054</v>
      </c>
      <c r="M42" s="64">
        <v>1429</v>
      </c>
      <c r="N42" s="65">
        <v>0</v>
      </c>
      <c r="O42" s="66">
        <v>0</v>
      </c>
    </row>
    <row r="43" spans="1:15">
      <c r="A43" s="49" t="s">
        <v>189</v>
      </c>
      <c r="B43" s="49" t="s">
        <v>190</v>
      </c>
      <c r="C43" s="49" t="s">
        <v>236</v>
      </c>
      <c r="D43" s="49" t="s">
        <v>235</v>
      </c>
      <c r="E43" s="49" t="s">
        <v>234</v>
      </c>
      <c r="F43" s="49" t="s">
        <v>235</v>
      </c>
      <c r="G43" s="49" t="s">
        <v>112</v>
      </c>
      <c r="H43" s="49" t="s">
        <v>113</v>
      </c>
      <c r="I43" s="61">
        <v>173945</v>
      </c>
      <c r="J43" s="62">
        <v>4.3174566673373773</v>
      </c>
      <c r="K43" s="63">
        <v>751.00000000000011</v>
      </c>
      <c r="L43" s="62">
        <v>6.3410848256632848</v>
      </c>
      <c r="M43" s="64">
        <v>1103</v>
      </c>
      <c r="N43" s="65">
        <v>5.7489436316076926E-3</v>
      </c>
      <c r="O43" s="66">
        <v>1</v>
      </c>
    </row>
    <row r="44" spans="1:15">
      <c r="A44" s="49" t="s">
        <v>189</v>
      </c>
      <c r="B44" s="49" t="s">
        <v>190</v>
      </c>
      <c r="C44" s="49" t="s">
        <v>188</v>
      </c>
      <c r="D44" s="49" t="s">
        <v>187</v>
      </c>
      <c r="E44" s="49" t="s">
        <v>186</v>
      </c>
      <c r="F44" s="49" t="s">
        <v>187</v>
      </c>
      <c r="G44" s="49" t="s">
        <v>86</v>
      </c>
      <c r="H44" s="49" t="s">
        <v>87</v>
      </c>
      <c r="I44" s="61">
        <v>270203</v>
      </c>
      <c r="J44" s="62">
        <v>10.329270955540833</v>
      </c>
      <c r="K44" s="63">
        <v>2791</v>
      </c>
      <c r="L44" s="62">
        <v>15.410635707227529</v>
      </c>
      <c r="M44" s="64">
        <v>4164</v>
      </c>
      <c r="N44" s="65">
        <v>2.2205526955659267E-2</v>
      </c>
      <c r="O44" s="66">
        <v>6</v>
      </c>
    </row>
    <row r="45" spans="1:15">
      <c r="A45" s="49" t="s">
        <v>1089</v>
      </c>
      <c r="B45" s="49" t="s">
        <v>1090</v>
      </c>
      <c r="C45" s="49" t="s">
        <v>1088</v>
      </c>
      <c r="D45" s="49" t="s">
        <v>1087</v>
      </c>
      <c r="E45" s="49" t="s">
        <v>1086</v>
      </c>
      <c r="F45" s="49" t="s">
        <v>1087</v>
      </c>
      <c r="G45" s="49" t="s">
        <v>122</v>
      </c>
      <c r="H45" s="49" t="s">
        <v>123</v>
      </c>
      <c r="I45" s="61">
        <v>291738</v>
      </c>
      <c r="J45" s="62">
        <v>10.14608998484942</v>
      </c>
      <c r="K45" s="63">
        <v>2960</v>
      </c>
      <c r="L45" s="62">
        <v>14.317641171187846</v>
      </c>
      <c r="M45" s="64">
        <v>4177</v>
      </c>
      <c r="N45" s="65">
        <v>1.0283199308969006E-2</v>
      </c>
      <c r="O45" s="66">
        <v>3</v>
      </c>
    </row>
    <row r="46" spans="1:15">
      <c r="A46" s="49" t="s">
        <v>396</v>
      </c>
      <c r="B46" s="49" t="s">
        <v>1210</v>
      </c>
      <c r="C46" s="49" t="s">
        <v>470</v>
      </c>
      <c r="D46" s="49" t="s">
        <v>469</v>
      </c>
      <c r="E46" s="49" t="s">
        <v>468</v>
      </c>
      <c r="F46" s="49" t="s">
        <v>469</v>
      </c>
      <c r="G46" s="49" t="s">
        <v>116</v>
      </c>
      <c r="H46" s="49" t="s">
        <v>467</v>
      </c>
      <c r="I46" s="61">
        <v>214692</v>
      </c>
      <c r="J46" s="62">
        <v>16.879995528478005</v>
      </c>
      <c r="K46" s="63">
        <v>3624</v>
      </c>
      <c r="L46" s="62">
        <v>22.413503996422783</v>
      </c>
      <c r="M46" s="64">
        <v>4812</v>
      </c>
      <c r="N46" s="65">
        <v>0</v>
      </c>
      <c r="O46" s="66">
        <v>0</v>
      </c>
    </row>
    <row r="47" spans="1:15">
      <c r="A47" s="49" t="s">
        <v>396</v>
      </c>
      <c r="B47" s="49" t="s">
        <v>1210</v>
      </c>
      <c r="C47" s="49" t="s">
        <v>473</v>
      </c>
      <c r="D47" s="49" t="s">
        <v>472</v>
      </c>
      <c r="E47" s="49" t="s">
        <v>471</v>
      </c>
      <c r="F47" s="49" t="s">
        <v>472</v>
      </c>
      <c r="G47" s="49" t="s">
        <v>116</v>
      </c>
      <c r="H47" s="49" t="s">
        <v>467</v>
      </c>
      <c r="I47" s="61">
        <v>252872</v>
      </c>
      <c r="J47" s="62">
        <v>17.032332563510391</v>
      </c>
      <c r="K47" s="63">
        <v>4307</v>
      </c>
      <c r="L47" s="62">
        <v>22.995823974184567</v>
      </c>
      <c r="M47" s="64">
        <v>5815</v>
      </c>
      <c r="N47" s="65">
        <v>0</v>
      </c>
      <c r="O47" s="66">
        <v>0</v>
      </c>
    </row>
    <row r="48" spans="1:15">
      <c r="A48" s="49" t="s">
        <v>396</v>
      </c>
      <c r="B48" s="49" t="s">
        <v>1210</v>
      </c>
      <c r="C48" s="49" t="s">
        <v>476</v>
      </c>
      <c r="D48" s="49" t="s">
        <v>475</v>
      </c>
      <c r="E48" s="49" t="s">
        <v>474</v>
      </c>
      <c r="F48" s="49" t="s">
        <v>475</v>
      </c>
      <c r="G48" s="49" t="s">
        <v>116</v>
      </c>
      <c r="H48" s="49" t="s">
        <v>467</v>
      </c>
      <c r="I48" s="61">
        <v>142296</v>
      </c>
      <c r="J48" s="62">
        <v>10.949007702254455</v>
      </c>
      <c r="K48" s="63">
        <v>1558</v>
      </c>
      <c r="L48" s="62">
        <v>13.774104683195592</v>
      </c>
      <c r="M48" s="64">
        <v>1960</v>
      </c>
      <c r="N48" s="65">
        <v>7.0276044302018332E-3</v>
      </c>
      <c r="O48" s="66">
        <v>1</v>
      </c>
    </row>
    <row r="49" spans="1:15">
      <c r="A49" s="49" t="s">
        <v>821</v>
      </c>
      <c r="B49" s="49" t="s">
        <v>822</v>
      </c>
      <c r="C49" s="49" t="s">
        <v>825</v>
      </c>
      <c r="D49" s="49" t="s">
        <v>824</v>
      </c>
      <c r="E49" s="49" t="s">
        <v>823</v>
      </c>
      <c r="F49" s="49" t="s">
        <v>824</v>
      </c>
      <c r="G49" s="49" t="s">
        <v>46</v>
      </c>
      <c r="H49" s="49" t="s">
        <v>47</v>
      </c>
      <c r="I49" s="61">
        <v>533149</v>
      </c>
      <c r="J49" s="62">
        <v>8.5360752810190021</v>
      </c>
      <c r="K49" s="63">
        <v>4551</v>
      </c>
      <c r="L49" s="62">
        <v>13.262708923771779</v>
      </c>
      <c r="M49" s="64">
        <v>7071</v>
      </c>
      <c r="N49" s="65">
        <v>9.378241354668207E-3</v>
      </c>
      <c r="O49" s="66">
        <v>5</v>
      </c>
    </row>
    <row r="50" spans="1:15">
      <c r="A50" s="49" t="s">
        <v>275</v>
      </c>
      <c r="B50" s="49" t="s">
        <v>276</v>
      </c>
      <c r="C50" s="49" t="s">
        <v>282</v>
      </c>
      <c r="D50" s="49" t="s">
        <v>281</v>
      </c>
      <c r="E50" s="49" t="s">
        <v>280</v>
      </c>
      <c r="F50" s="49" t="s">
        <v>281</v>
      </c>
      <c r="G50" s="49" t="s">
        <v>54</v>
      </c>
      <c r="H50" s="49" t="s">
        <v>55</v>
      </c>
      <c r="I50" s="61">
        <v>386667</v>
      </c>
      <c r="J50" s="62">
        <v>6.7706838183760185</v>
      </c>
      <c r="K50" s="63">
        <v>2618</v>
      </c>
      <c r="L50" s="62">
        <v>9.0336129020578433</v>
      </c>
      <c r="M50" s="64">
        <v>3493</v>
      </c>
      <c r="N50" s="65">
        <v>2.5862046670649418E-3</v>
      </c>
      <c r="O50" s="66">
        <v>0.99999999999999989</v>
      </c>
    </row>
    <row r="51" spans="1:15">
      <c r="A51" s="49" t="s">
        <v>275</v>
      </c>
      <c r="B51" s="49" t="s">
        <v>276</v>
      </c>
      <c r="C51" s="49" t="s">
        <v>285</v>
      </c>
      <c r="D51" s="49" t="s">
        <v>284</v>
      </c>
      <c r="E51" s="49" t="s">
        <v>283</v>
      </c>
      <c r="F51" s="49" t="s">
        <v>284</v>
      </c>
      <c r="G51" s="49" t="s">
        <v>54</v>
      </c>
      <c r="H51" s="49" t="s">
        <v>55</v>
      </c>
      <c r="I51" s="61">
        <v>343823</v>
      </c>
      <c r="J51" s="62">
        <v>9.8422734953740729</v>
      </c>
      <c r="K51" s="63">
        <v>3384</v>
      </c>
      <c r="L51" s="62">
        <v>12.995058503939527</v>
      </c>
      <c r="M51" s="64">
        <v>4468</v>
      </c>
      <c r="N51" s="65">
        <v>0</v>
      </c>
      <c r="O51" s="66">
        <v>0</v>
      </c>
    </row>
    <row r="52" spans="1:15">
      <c r="A52" s="49" t="s">
        <v>505</v>
      </c>
      <c r="B52" s="49" t="s">
        <v>506</v>
      </c>
      <c r="C52" s="49" t="s">
        <v>959</v>
      </c>
      <c r="D52" s="49" t="s">
        <v>958</v>
      </c>
      <c r="E52" s="49" t="s">
        <v>957</v>
      </c>
      <c r="F52" s="49" t="s">
        <v>958</v>
      </c>
      <c r="G52" s="49" t="s">
        <v>80</v>
      </c>
      <c r="H52" s="49" t="s">
        <v>81</v>
      </c>
      <c r="I52" s="61">
        <v>325415</v>
      </c>
      <c r="J52" s="62">
        <v>6.9081019621099209</v>
      </c>
      <c r="K52" s="63">
        <v>2248</v>
      </c>
      <c r="L52" s="62">
        <v>8.2940245532627568</v>
      </c>
      <c r="M52" s="64">
        <v>2699</v>
      </c>
      <c r="N52" s="65">
        <v>9.2189972803958034E-3</v>
      </c>
      <c r="O52" s="66">
        <v>3</v>
      </c>
    </row>
    <row r="53" spans="1:15">
      <c r="A53" s="49" t="s">
        <v>307</v>
      </c>
      <c r="B53" s="49" t="s">
        <v>308</v>
      </c>
      <c r="C53" s="49" t="s">
        <v>306</v>
      </c>
      <c r="D53" s="49" t="s">
        <v>305</v>
      </c>
      <c r="E53" s="49" t="s">
        <v>304</v>
      </c>
      <c r="F53" s="49" t="s">
        <v>305</v>
      </c>
      <c r="G53" s="49" t="s">
        <v>130</v>
      </c>
      <c r="H53" s="49" t="s">
        <v>303</v>
      </c>
      <c r="I53" s="61">
        <v>573299</v>
      </c>
      <c r="J53" s="62">
        <v>8.2749141373000832</v>
      </c>
      <c r="K53" s="63">
        <v>4744.0000000000009</v>
      </c>
      <c r="L53" s="62">
        <v>8.0830421821771878</v>
      </c>
      <c r="M53" s="64">
        <v>4634</v>
      </c>
      <c r="N53" s="65">
        <v>1.0465743006703308E-2</v>
      </c>
      <c r="O53" s="66">
        <v>6</v>
      </c>
    </row>
    <row r="54" spans="1:15">
      <c r="A54" s="49" t="s">
        <v>307</v>
      </c>
      <c r="B54" s="49" t="s">
        <v>308</v>
      </c>
      <c r="C54" s="49" t="s">
        <v>311</v>
      </c>
      <c r="D54" s="49" t="s">
        <v>310</v>
      </c>
      <c r="E54" s="49" t="s">
        <v>309</v>
      </c>
      <c r="F54" s="49" t="s">
        <v>310</v>
      </c>
      <c r="G54" s="49" t="s">
        <v>130</v>
      </c>
      <c r="H54" s="49" t="s">
        <v>303</v>
      </c>
      <c r="I54" s="61">
        <v>2226</v>
      </c>
      <c r="J54" s="62">
        <v>4.9415992812219232</v>
      </c>
      <c r="K54" s="63">
        <v>11</v>
      </c>
      <c r="L54" s="62">
        <v>2.2461814914645104</v>
      </c>
      <c r="M54" s="64">
        <v>5</v>
      </c>
      <c r="N54" s="65">
        <v>0</v>
      </c>
      <c r="O54" s="66">
        <v>0</v>
      </c>
    </row>
    <row r="55" spans="1:15">
      <c r="A55" s="49" t="s">
        <v>177</v>
      </c>
      <c r="B55" s="49" t="s">
        <v>178</v>
      </c>
      <c r="C55" s="49" t="s">
        <v>180</v>
      </c>
      <c r="D55" s="49" t="s">
        <v>178</v>
      </c>
      <c r="E55" s="49" t="s">
        <v>179</v>
      </c>
      <c r="F55" s="49" t="s">
        <v>178</v>
      </c>
      <c r="G55" s="49" t="s">
        <v>126</v>
      </c>
      <c r="H55" s="49" t="s">
        <v>127</v>
      </c>
      <c r="I55" s="61">
        <v>504070</v>
      </c>
      <c r="J55" s="62">
        <v>7.3600888765449239</v>
      </c>
      <c r="K55" s="63">
        <v>3710</v>
      </c>
      <c r="L55" s="62">
        <v>8.6674469815700199</v>
      </c>
      <c r="M55" s="64">
        <v>4369</v>
      </c>
      <c r="N55" s="65">
        <v>1.9838514492034839E-3</v>
      </c>
      <c r="O55" s="66">
        <v>1</v>
      </c>
    </row>
    <row r="56" spans="1:15">
      <c r="A56" s="49" t="s">
        <v>184</v>
      </c>
      <c r="B56" s="49" t="s">
        <v>185</v>
      </c>
      <c r="C56" s="49" t="s">
        <v>193</v>
      </c>
      <c r="D56" s="49" t="s">
        <v>192</v>
      </c>
      <c r="E56" s="49" t="s">
        <v>191</v>
      </c>
      <c r="F56" s="49" t="s">
        <v>192</v>
      </c>
      <c r="G56" s="49" t="s">
        <v>86</v>
      </c>
      <c r="H56" s="49" t="s">
        <v>87</v>
      </c>
      <c r="I56" s="61">
        <v>174687</v>
      </c>
      <c r="J56" s="62">
        <v>8.357805675293525</v>
      </c>
      <c r="K56" s="63">
        <v>1460</v>
      </c>
      <c r="L56" s="62">
        <v>14.236892270174655</v>
      </c>
      <c r="M56" s="64">
        <v>2487</v>
      </c>
      <c r="N56" s="65">
        <v>1.1449048870265103E-2</v>
      </c>
      <c r="O56" s="66">
        <v>2</v>
      </c>
    </row>
    <row r="57" spans="1:15">
      <c r="A57" s="49" t="s">
        <v>184</v>
      </c>
      <c r="B57" s="49" t="s">
        <v>185</v>
      </c>
      <c r="C57" s="49" t="s">
        <v>196</v>
      </c>
      <c r="D57" s="49" t="s">
        <v>195</v>
      </c>
      <c r="E57" s="49" t="s">
        <v>194</v>
      </c>
      <c r="F57" s="49" t="s">
        <v>195</v>
      </c>
      <c r="G57" s="49" t="s">
        <v>86</v>
      </c>
      <c r="H57" s="49" t="s">
        <v>87</v>
      </c>
      <c r="I57" s="61">
        <v>294096</v>
      </c>
      <c r="J57" s="62">
        <v>4.8113541156629127</v>
      </c>
      <c r="K57" s="63">
        <v>1415</v>
      </c>
      <c r="L57" s="62">
        <v>7.0657200369947226</v>
      </c>
      <c r="M57" s="64">
        <v>2078</v>
      </c>
      <c r="N57" s="65">
        <v>1.020075077525706E-2</v>
      </c>
      <c r="O57" s="66">
        <v>3.0000000000000004</v>
      </c>
    </row>
    <row r="58" spans="1:15">
      <c r="A58" s="49" t="s">
        <v>829</v>
      </c>
      <c r="B58" s="49" t="s">
        <v>830</v>
      </c>
      <c r="C58" s="49" t="s">
        <v>828</v>
      </c>
      <c r="D58" s="49" t="s">
        <v>827</v>
      </c>
      <c r="E58" s="49" t="s">
        <v>826</v>
      </c>
      <c r="F58" s="49" t="s">
        <v>827</v>
      </c>
      <c r="G58" s="49" t="s">
        <v>46</v>
      </c>
      <c r="H58" s="49" t="s">
        <v>47</v>
      </c>
      <c r="I58" s="61">
        <v>323820</v>
      </c>
      <c r="J58" s="62">
        <v>8.412080785621642</v>
      </c>
      <c r="K58" s="63">
        <v>2724</v>
      </c>
      <c r="L58" s="62">
        <v>10.311284046692608</v>
      </c>
      <c r="M58" s="64">
        <v>3339.0000000000005</v>
      </c>
      <c r="N58" s="65">
        <v>6.1762707677104562E-3</v>
      </c>
      <c r="O58" s="66">
        <v>2</v>
      </c>
    </row>
    <row r="59" spans="1:15">
      <c r="A59" s="49" t="s">
        <v>189</v>
      </c>
      <c r="B59" s="49" t="s">
        <v>190</v>
      </c>
      <c r="C59" s="49" t="s">
        <v>197</v>
      </c>
      <c r="D59" s="49" t="s">
        <v>227</v>
      </c>
      <c r="E59" s="49" t="s">
        <v>1211</v>
      </c>
      <c r="F59" s="49" t="s">
        <v>1212</v>
      </c>
      <c r="G59" s="49" t="s">
        <v>86</v>
      </c>
      <c r="H59" s="49" t="s">
        <v>87</v>
      </c>
      <c r="I59" s="61">
        <v>6584</v>
      </c>
      <c r="J59" s="62">
        <v>5.8055789127335213</v>
      </c>
      <c r="K59" s="63">
        <v>38.223931561437503</v>
      </c>
      <c r="L59" s="62">
        <v>8.7650349139034116</v>
      </c>
      <c r="M59" s="64">
        <v>57.708989873140055</v>
      </c>
      <c r="N59" s="65">
        <v>7.3118122326618655E-3</v>
      </c>
      <c r="O59" s="66">
        <v>4.8140971739845717E-2</v>
      </c>
    </row>
    <row r="60" spans="1:15">
      <c r="A60" s="49" t="s">
        <v>189</v>
      </c>
      <c r="B60" s="49" t="s">
        <v>190</v>
      </c>
      <c r="C60" s="49" t="s">
        <v>197</v>
      </c>
      <c r="D60" s="49" t="s">
        <v>227</v>
      </c>
      <c r="E60" s="49" t="s">
        <v>1211</v>
      </c>
      <c r="F60" s="49" t="s">
        <v>1212</v>
      </c>
      <c r="G60" s="49" t="s">
        <v>112</v>
      </c>
      <c r="H60" s="49" t="s">
        <v>113</v>
      </c>
      <c r="I60" s="61">
        <v>200267</v>
      </c>
      <c r="J60" s="62">
        <v>5.8055789127335213</v>
      </c>
      <c r="K60" s="63">
        <v>1162.665872116404</v>
      </c>
      <c r="L60" s="62">
        <v>8.7650349139034116</v>
      </c>
      <c r="M60" s="64">
        <v>1755.3472471026944</v>
      </c>
      <c r="N60" s="65">
        <v>7.3118122326618655E-3</v>
      </c>
      <c r="O60" s="66">
        <v>1.4643147003984938</v>
      </c>
    </row>
    <row r="61" spans="1:15">
      <c r="A61" s="49" t="s">
        <v>189</v>
      </c>
      <c r="B61" s="49" t="s">
        <v>190</v>
      </c>
      <c r="C61" s="49" t="s">
        <v>197</v>
      </c>
      <c r="D61" s="49" t="s">
        <v>227</v>
      </c>
      <c r="E61" s="49" t="s">
        <v>1213</v>
      </c>
      <c r="F61" s="49" t="s">
        <v>1214</v>
      </c>
      <c r="G61" s="49" t="s">
        <v>112</v>
      </c>
      <c r="H61" s="49" t="s">
        <v>113</v>
      </c>
      <c r="I61" s="61">
        <v>96219</v>
      </c>
      <c r="J61" s="62">
        <v>5.8055789127335213</v>
      </c>
      <c r="K61" s="63">
        <v>558.60699740430664</v>
      </c>
      <c r="L61" s="62">
        <v>8.7650349139034116</v>
      </c>
      <c r="M61" s="64">
        <v>843.36289438087226</v>
      </c>
      <c r="N61" s="65">
        <v>7.3118122326618655E-3</v>
      </c>
      <c r="O61" s="66">
        <v>0.70353526121449195</v>
      </c>
    </row>
    <row r="62" spans="1:15">
      <c r="A62" s="49" t="s">
        <v>189</v>
      </c>
      <c r="B62" s="49" t="s">
        <v>190</v>
      </c>
      <c r="C62" s="49" t="s">
        <v>197</v>
      </c>
      <c r="D62" s="49" t="s">
        <v>227</v>
      </c>
      <c r="E62" s="49" t="s">
        <v>1215</v>
      </c>
      <c r="F62" s="49" t="s">
        <v>1216</v>
      </c>
      <c r="G62" s="49" t="s">
        <v>112</v>
      </c>
      <c r="H62" s="49" t="s">
        <v>113</v>
      </c>
      <c r="I62" s="61">
        <v>70473</v>
      </c>
      <c r="J62" s="62">
        <v>5.8055789127335213</v>
      </c>
      <c r="K62" s="63">
        <v>409.13656271706947</v>
      </c>
      <c r="L62" s="62">
        <v>8.7650349139034116</v>
      </c>
      <c r="M62" s="64">
        <v>617.69830548751509</v>
      </c>
      <c r="N62" s="65">
        <v>7.3118122326618655E-3</v>
      </c>
      <c r="O62" s="66">
        <v>0.51528534347237964</v>
      </c>
    </row>
    <row r="63" spans="1:15">
      <c r="A63" s="49" t="s">
        <v>189</v>
      </c>
      <c r="B63" s="49" t="s">
        <v>190</v>
      </c>
      <c r="C63" s="49" t="s">
        <v>197</v>
      </c>
      <c r="D63" s="49" t="s">
        <v>227</v>
      </c>
      <c r="E63" s="49" t="s">
        <v>1217</v>
      </c>
      <c r="F63" s="49" t="s">
        <v>1218</v>
      </c>
      <c r="G63" s="49" t="s">
        <v>112</v>
      </c>
      <c r="H63" s="49" t="s">
        <v>113</v>
      </c>
      <c r="I63" s="61">
        <v>173517</v>
      </c>
      <c r="J63" s="62">
        <v>5.8055789127335213</v>
      </c>
      <c r="K63" s="63">
        <v>1007.3666362007824</v>
      </c>
      <c r="L63" s="62">
        <v>8.7650349139034116</v>
      </c>
      <c r="M63" s="64">
        <v>1520.8825631557781</v>
      </c>
      <c r="N63" s="65">
        <v>7.3118122326618655E-3</v>
      </c>
      <c r="O63" s="66">
        <v>1.2687237231747888</v>
      </c>
    </row>
    <row r="64" spans="1:15">
      <c r="A64" s="49" t="s">
        <v>255</v>
      </c>
      <c r="B64" s="49" t="s">
        <v>256</v>
      </c>
      <c r="C64" s="49" t="s">
        <v>259</v>
      </c>
      <c r="D64" s="49" t="s">
        <v>258</v>
      </c>
      <c r="E64" s="49" t="s">
        <v>257</v>
      </c>
      <c r="F64" s="49" t="s">
        <v>258</v>
      </c>
      <c r="G64" s="49" t="s">
        <v>88</v>
      </c>
      <c r="H64" s="49" t="s">
        <v>89</v>
      </c>
      <c r="I64" s="61">
        <v>125063</v>
      </c>
      <c r="J64" s="62">
        <v>8.6356476335926686</v>
      </c>
      <c r="K64" s="63">
        <v>1080</v>
      </c>
      <c r="L64" s="62">
        <v>17.79103331920712</v>
      </c>
      <c r="M64" s="64">
        <v>2225</v>
      </c>
      <c r="N64" s="65">
        <v>0</v>
      </c>
      <c r="O64" s="66">
        <v>0</v>
      </c>
    </row>
    <row r="65" spans="1:15">
      <c r="A65" s="49" t="s">
        <v>255</v>
      </c>
      <c r="B65" s="49" t="s">
        <v>256</v>
      </c>
      <c r="C65" s="49" t="s">
        <v>262</v>
      </c>
      <c r="D65" s="49" t="s">
        <v>261</v>
      </c>
      <c r="E65" s="49" t="s">
        <v>260</v>
      </c>
      <c r="F65" s="49" t="s">
        <v>261</v>
      </c>
      <c r="G65" s="49" t="s">
        <v>88</v>
      </c>
      <c r="H65" s="49" t="s">
        <v>89</v>
      </c>
      <c r="I65" s="61">
        <v>90172</v>
      </c>
      <c r="J65" s="62">
        <v>3.5598633722219759</v>
      </c>
      <c r="K65" s="63">
        <v>321</v>
      </c>
      <c r="L65" s="62">
        <v>7.9736503570953294</v>
      </c>
      <c r="M65" s="64">
        <v>719</v>
      </c>
      <c r="N65" s="65">
        <v>0</v>
      </c>
      <c r="O65" s="66">
        <v>0</v>
      </c>
    </row>
    <row r="66" spans="1:15">
      <c r="A66" s="49" t="s">
        <v>255</v>
      </c>
      <c r="B66" s="49" t="s">
        <v>256</v>
      </c>
      <c r="C66" s="49" t="s">
        <v>265</v>
      </c>
      <c r="D66" s="49" t="s">
        <v>264</v>
      </c>
      <c r="E66" s="49" t="s">
        <v>263</v>
      </c>
      <c r="F66" s="49" t="s">
        <v>264</v>
      </c>
      <c r="G66" s="49" t="s">
        <v>88</v>
      </c>
      <c r="H66" s="49" t="s">
        <v>89</v>
      </c>
      <c r="I66" s="61">
        <v>102080</v>
      </c>
      <c r="J66" s="62">
        <v>7.1414576802507836</v>
      </c>
      <c r="K66" s="63">
        <v>729</v>
      </c>
      <c r="L66" s="62">
        <v>14.263322884012538</v>
      </c>
      <c r="M66" s="64">
        <v>1456</v>
      </c>
      <c r="N66" s="65">
        <v>1.9592476489028215E-2</v>
      </c>
      <c r="O66" s="66">
        <v>2</v>
      </c>
    </row>
    <row r="67" spans="1:15">
      <c r="A67" s="49" t="s">
        <v>255</v>
      </c>
      <c r="B67" s="49" t="s">
        <v>256</v>
      </c>
      <c r="C67" s="49" t="s">
        <v>268</v>
      </c>
      <c r="D67" s="49" t="s">
        <v>267</v>
      </c>
      <c r="E67" s="49" t="s">
        <v>266</v>
      </c>
      <c r="F67" s="49" t="s">
        <v>267</v>
      </c>
      <c r="G67" s="49" t="s">
        <v>88</v>
      </c>
      <c r="H67" s="49" t="s">
        <v>89</v>
      </c>
      <c r="I67" s="61">
        <v>178985</v>
      </c>
      <c r="J67" s="62">
        <v>5.0730508143140485</v>
      </c>
      <c r="K67" s="63">
        <v>908</v>
      </c>
      <c r="L67" s="62">
        <v>10.313713439673716</v>
      </c>
      <c r="M67" s="64">
        <v>1846</v>
      </c>
      <c r="N67" s="65">
        <v>5.5870603681872789E-3</v>
      </c>
      <c r="O67" s="66">
        <v>1</v>
      </c>
    </row>
    <row r="68" spans="1:15">
      <c r="A68" s="49" t="s">
        <v>255</v>
      </c>
      <c r="B68" s="49" t="s">
        <v>256</v>
      </c>
      <c r="C68" s="49" t="s">
        <v>271</v>
      </c>
      <c r="D68" s="49" t="s">
        <v>270</v>
      </c>
      <c r="E68" s="49" t="s">
        <v>269</v>
      </c>
      <c r="F68" s="49" t="s">
        <v>270</v>
      </c>
      <c r="G68" s="49" t="s">
        <v>88</v>
      </c>
      <c r="H68" s="49" t="s">
        <v>89</v>
      </c>
      <c r="I68" s="61">
        <v>160904</v>
      </c>
      <c r="J68" s="62">
        <v>3.4554765574504049</v>
      </c>
      <c r="K68" s="63">
        <v>556</v>
      </c>
      <c r="L68" s="62">
        <v>7.2279122955302544</v>
      </c>
      <c r="M68" s="64">
        <v>1163</v>
      </c>
      <c r="N68" s="65">
        <v>0</v>
      </c>
      <c r="O68" s="66">
        <v>0</v>
      </c>
    </row>
    <row r="69" spans="1:15">
      <c r="A69" s="49" t="s">
        <v>640</v>
      </c>
      <c r="B69" s="49" t="s">
        <v>641</v>
      </c>
      <c r="C69" s="49" t="s">
        <v>833</v>
      </c>
      <c r="D69" s="49" t="s">
        <v>832</v>
      </c>
      <c r="E69" s="49" t="s">
        <v>831</v>
      </c>
      <c r="F69" s="49" t="s">
        <v>832</v>
      </c>
      <c r="G69" s="49" t="s">
        <v>46</v>
      </c>
      <c r="H69" s="49" t="s">
        <v>47</v>
      </c>
      <c r="I69" s="61">
        <v>97831</v>
      </c>
      <c r="J69" s="62">
        <v>9.3630853206038971</v>
      </c>
      <c r="K69" s="63">
        <v>915.99999999999989</v>
      </c>
      <c r="L69" s="62">
        <v>12.654475575226666</v>
      </c>
      <c r="M69" s="64">
        <v>1238</v>
      </c>
      <c r="N69" s="65">
        <v>1.0221708865288099E-2</v>
      </c>
      <c r="O69" s="66">
        <v>1</v>
      </c>
    </row>
    <row r="70" spans="1:15">
      <c r="A70" s="49" t="s">
        <v>640</v>
      </c>
      <c r="B70" s="49" t="s">
        <v>641</v>
      </c>
      <c r="C70" s="49" t="s">
        <v>639</v>
      </c>
      <c r="D70" s="49" t="s">
        <v>638</v>
      </c>
      <c r="E70" s="49" t="s">
        <v>637</v>
      </c>
      <c r="F70" s="49" t="s">
        <v>638</v>
      </c>
      <c r="G70" s="49" t="s">
        <v>58</v>
      </c>
      <c r="H70" s="49" t="s">
        <v>59</v>
      </c>
      <c r="I70" s="61">
        <v>66726</v>
      </c>
      <c r="J70" s="62">
        <v>14.087462158678775</v>
      </c>
      <c r="K70" s="63">
        <v>940</v>
      </c>
      <c r="L70" s="62">
        <v>17.399514432155382</v>
      </c>
      <c r="M70" s="64">
        <v>1161</v>
      </c>
      <c r="N70" s="65">
        <v>0</v>
      </c>
      <c r="O70" s="66">
        <v>0</v>
      </c>
    </row>
    <row r="71" spans="1:15">
      <c r="A71" s="49" t="s">
        <v>640</v>
      </c>
      <c r="B71" s="49" t="s">
        <v>641</v>
      </c>
      <c r="C71" s="49" t="s">
        <v>836</v>
      </c>
      <c r="D71" s="49" t="s">
        <v>835</v>
      </c>
      <c r="E71" s="49" t="s">
        <v>834</v>
      </c>
      <c r="F71" s="49" t="s">
        <v>835</v>
      </c>
      <c r="G71" s="49" t="s">
        <v>46</v>
      </c>
      <c r="H71" s="49" t="s">
        <v>47</v>
      </c>
      <c r="I71" s="61">
        <v>108524</v>
      </c>
      <c r="J71" s="62">
        <v>11.020603737422137</v>
      </c>
      <c r="K71" s="63">
        <v>1196</v>
      </c>
      <c r="L71" s="62">
        <v>15.729239615200324</v>
      </c>
      <c r="M71" s="64">
        <v>1707</v>
      </c>
      <c r="N71" s="65">
        <v>1.8429103239836351E-2</v>
      </c>
      <c r="O71" s="66">
        <v>2</v>
      </c>
    </row>
    <row r="72" spans="1:15">
      <c r="A72" s="49" t="s">
        <v>640</v>
      </c>
      <c r="B72" s="49" t="s">
        <v>641</v>
      </c>
      <c r="C72" s="49" t="s">
        <v>839</v>
      </c>
      <c r="D72" s="49" t="s">
        <v>838</v>
      </c>
      <c r="E72" s="49" t="s">
        <v>837</v>
      </c>
      <c r="F72" s="49" t="s">
        <v>838</v>
      </c>
      <c r="G72" s="49" t="s">
        <v>58</v>
      </c>
      <c r="H72" s="49" t="s">
        <v>59</v>
      </c>
      <c r="I72" s="61">
        <v>8481</v>
      </c>
      <c r="J72" s="62">
        <v>9.6118516776649372</v>
      </c>
      <c r="K72" s="63">
        <v>81.518114078276341</v>
      </c>
      <c r="L72" s="62">
        <v>12.624740965006394</v>
      </c>
      <c r="M72" s="64">
        <v>107.07042812421922</v>
      </c>
      <c r="N72" s="65">
        <v>0</v>
      </c>
      <c r="O72" s="66">
        <v>0</v>
      </c>
    </row>
    <row r="73" spans="1:15">
      <c r="A73" s="49" t="s">
        <v>640</v>
      </c>
      <c r="B73" s="49" t="s">
        <v>641</v>
      </c>
      <c r="C73" s="49" t="s">
        <v>839</v>
      </c>
      <c r="D73" s="49" t="s">
        <v>838</v>
      </c>
      <c r="E73" s="49" t="s">
        <v>837</v>
      </c>
      <c r="F73" s="49" t="s">
        <v>838</v>
      </c>
      <c r="G73" s="49" t="s">
        <v>46</v>
      </c>
      <c r="H73" s="49" t="s">
        <v>47</v>
      </c>
      <c r="I73" s="61">
        <v>59560</v>
      </c>
      <c r="J73" s="62">
        <v>9.6118516776649372</v>
      </c>
      <c r="K73" s="63">
        <v>572.48188592172369</v>
      </c>
      <c r="L73" s="62">
        <v>12.624740965006394</v>
      </c>
      <c r="M73" s="64">
        <v>751.92957187578077</v>
      </c>
      <c r="N73" s="65">
        <v>0</v>
      </c>
      <c r="O73" s="66">
        <v>0</v>
      </c>
    </row>
    <row r="74" spans="1:15">
      <c r="A74" s="49" t="s">
        <v>640</v>
      </c>
      <c r="B74" s="49" t="s">
        <v>641</v>
      </c>
      <c r="C74" s="49" t="s">
        <v>842</v>
      </c>
      <c r="D74" s="49" t="s">
        <v>841</v>
      </c>
      <c r="E74" s="49" t="s">
        <v>840</v>
      </c>
      <c r="F74" s="49" t="s">
        <v>841</v>
      </c>
      <c r="G74" s="49" t="s">
        <v>46</v>
      </c>
      <c r="H74" s="49" t="s">
        <v>47</v>
      </c>
      <c r="I74" s="61">
        <v>53754</v>
      </c>
      <c r="J74" s="62">
        <v>6.2879041559697884</v>
      </c>
      <c r="K74" s="63">
        <v>338</v>
      </c>
      <c r="L74" s="62">
        <v>7.8877850950626938</v>
      </c>
      <c r="M74" s="64">
        <v>424</v>
      </c>
      <c r="N74" s="65">
        <v>0</v>
      </c>
      <c r="O74" s="66">
        <v>0</v>
      </c>
    </row>
    <row r="75" spans="1:15">
      <c r="A75" s="49" t="s">
        <v>640</v>
      </c>
      <c r="B75" s="49" t="s">
        <v>641</v>
      </c>
      <c r="C75" s="49" t="s">
        <v>644</v>
      </c>
      <c r="D75" s="49" t="s">
        <v>643</v>
      </c>
      <c r="E75" s="49" t="s">
        <v>642</v>
      </c>
      <c r="F75" s="49" t="s">
        <v>643</v>
      </c>
      <c r="G75" s="49" t="s">
        <v>58</v>
      </c>
      <c r="H75" s="49" t="s">
        <v>59</v>
      </c>
      <c r="I75" s="61">
        <v>104905</v>
      </c>
      <c r="J75" s="62">
        <v>6.7394309136838091</v>
      </c>
      <c r="K75" s="63">
        <v>707</v>
      </c>
      <c r="L75" s="62">
        <v>7.7117391926028311</v>
      </c>
      <c r="M75" s="64">
        <v>809</v>
      </c>
      <c r="N75" s="65">
        <v>0</v>
      </c>
      <c r="O75" s="66">
        <v>0</v>
      </c>
    </row>
    <row r="76" spans="1:15">
      <c r="A76" s="49" t="s">
        <v>335</v>
      </c>
      <c r="B76" s="49" t="s">
        <v>336</v>
      </c>
      <c r="C76" s="49" t="s">
        <v>339</v>
      </c>
      <c r="D76" s="49" t="s">
        <v>338</v>
      </c>
      <c r="E76" s="49" t="s">
        <v>337</v>
      </c>
      <c r="F76" s="49" t="s">
        <v>338</v>
      </c>
      <c r="G76" s="49" t="s">
        <v>68</v>
      </c>
      <c r="H76" s="49" t="s">
        <v>69</v>
      </c>
      <c r="I76" s="61">
        <v>128829</v>
      </c>
      <c r="J76" s="62">
        <v>6.8462846098316374</v>
      </c>
      <c r="K76" s="63">
        <v>882</v>
      </c>
      <c r="L76" s="62">
        <v>10.564391557801425</v>
      </c>
      <c r="M76" s="64">
        <v>1361</v>
      </c>
      <c r="N76" s="65">
        <v>1.552445489757741E-2</v>
      </c>
      <c r="O76" s="66">
        <v>2</v>
      </c>
    </row>
    <row r="77" spans="1:15">
      <c r="A77" s="49" t="s">
        <v>335</v>
      </c>
      <c r="B77" s="49" t="s">
        <v>336</v>
      </c>
      <c r="C77" s="49" t="s">
        <v>342</v>
      </c>
      <c r="D77" s="49" t="s">
        <v>341</v>
      </c>
      <c r="E77" s="49" t="s">
        <v>340</v>
      </c>
      <c r="F77" s="49" t="s">
        <v>341</v>
      </c>
      <c r="G77" s="49" t="s">
        <v>68</v>
      </c>
      <c r="H77" s="49" t="s">
        <v>69</v>
      </c>
      <c r="I77" s="61">
        <v>81305</v>
      </c>
      <c r="J77" s="62">
        <v>9.0277350716438107</v>
      </c>
      <c r="K77" s="63">
        <v>734</v>
      </c>
      <c r="L77" s="62">
        <v>12.323965315786237</v>
      </c>
      <c r="M77" s="64">
        <v>1002</v>
      </c>
      <c r="N77" s="65">
        <v>2.4598733165241988E-2</v>
      </c>
      <c r="O77" s="66">
        <v>1.9999999999999998</v>
      </c>
    </row>
    <row r="78" spans="1:15">
      <c r="A78" s="49" t="s">
        <v>335</v>
      </c>
      <c r="B78" s="49" t="s">
        <v>336</v>
      </c>
      <c r="C78" s="49" t="s">
        <v>345</v>
      </c>
      <c r="D78" s="49" t="s">
        <v>344</v>
      </c>
      <c r="E78" s="49" t="s">
        <v>343</v>
      </c>
      <c r="F78" s="49" t="s">
        <v>344</v>
      </c>
      <c r="G78" s="49" t="s">
        <v>68</v>
      </c>
      <c r="H78" s="49" t="s">
        <v>69</v>
      </c>
      <c r="I78" s="61">
        <v>104930</v>
      </c>
      <c r="J78" s="62">
        <v>10.187744210425999</v>
      </c>
      <c r="K78" s="63">
        <v>1069</v>
      </c>
      <c r="L78" s="62">
        <v>15.114838463737732</v>
      </c>
      <c r="M78" s="64">
        <v>1586</v>
      </c>
      <c r="N78" s="65">
        <v>1.9060325931573432E-2</v>
      </c>
      <c r="O78" s="66">
        <v>2</v>
      </c>
    </row>
    <row r="79" spans="1:15">
      <c r="A79" s="49" t="s">
        <v>335</v>
      </c>
      <c r="B79" s="49" t="s">
        <v>336</v>
      </c>
      <c r="C79" s="49" t="s">
        <v>348</v>
      </c>
      <c r="D79" s="49" t="s">
        <v>347</v>
      </c>
      <c r="E79" s="49" t="s">
        <v>346</v>
      </c>
      <c r="F79" s="49" t="s">
        <v>347</v>
      </c>
      <c r="G79" s="49" t="s">
        <v>68</v>
      </c>
      <c r="H79" s="49" t="s">
        <v>69</v>
      </c>
      <c r="I79" s="61">
        <v>72422</v>
      </c>
      <c r="J79" s="62">
        <v>5.1365607135953164</v>
      </c>
      <c r="K79" s="63">
        <v>372</v>
      </c>
      <c r="L79" s="62">
        <v>7.20775454972246</v>
      </c>
      <c r="M79" s="64">
        <v>522</v>
      </c>
      <c r="N79" s="65">
        <v>0</v>
      </c>
      <c r="O79" s="66">
        <v>0</v>
      </c>
    </row>
    <row r="80" spans="1:15">
      <c r="A80" s="49" t="s">
        <v>335</v>
      </c>
      <c r="B80" s="49" t="s">
        <v>336</v>
      </c>
      <c r="C80" s="49" t="s">
        <v>351</v>
      </c>
      <c r="D80" s="49" t="s">
        <v>350</v>
      </c>
      <c r="E80" s="49" t="s">
        <v>349</v>
      </c>
      <c r="F80" s="49" t="s">
        <v>350</v>
      </c>
      <c r="G80" s="49" t="s">
        <v>68</v>
      </c>
      <c r="H80" s="49" t="s">
        <v>69</v>
      </c>
      <c r="I80" s="61">
        <v>115332</v>
      </c>
      <c r="J80" s="62">
        <v>7.5347691880831</v>
      </c>
      <c r="K80" s="63">
        <v>869</v>
      </c>
      <c r="L80" s="62">
        <v>11.202441646724239</v>
      </c>
      <c r="M80" s="64">
        <v>1292</v>
      </c>
      <c r="N80" s="65">
        <v>1.734124093920161E-2</v>
      </c>
      <c r="O80" s="66">
        <v>2</v>
      </c>
    </row>
    <row r="81" spans="1:15">
      <c r="A81" s="49" t="s">
        <v>335</v>
      </c>
      <c r="B81" s="49" t="s">
        <v>336</v>
      </c>
      <c r="C81" s="49" t="s">
        <v>354</v>
      </c>
      <c r="D81" s="49" t="s">
        <v>353</v>
      </c>
      <c r="E81" s="49" t="s">
        <v>352</v>
      </c>
      <c r="F81" s="49" t="s">
        <v>353</v>
      </c>
      <c r="G81" s="49" t="s">
        <v>68</v>
      </c>
      <c r="H81" s="49" t="s">
        <v>69</v>
      </c>
      <c r="I81" s="61">
        <v>92633</v>
      </c>
      <c r="J81" s="62">
        <v>7.1788671423790653</v>
      </c>
      <c r="K81" s="63">
        <v>665</v>
      </c>
      <c r="L81" s="62">
        <v>10.644154890805652</v>
      </c>
      <c r="M81" s="64">
        <v>986</v>
      </c>
      <c r="N81" s="65">
        <v>1.0795288935908368E-2</v>
      </c>
      <c r="O81" s="66">
        <v>0.99999999999999978</v>
      </c>
    </row>
    <row r="82" spans="1:15">
      <c r="A82" s="49" t="s">
        <v>335</v>
      </c>
      <c r="B82" s="49" t="s">
        <v>336</v>
      </c>
      <c r="C82" s="49" t="s">
        <v>357</v>
      </c>
      <c r="D82" s="49" t="s">
        <v>356</v>
      </c>
      <c r="E82" s="49" t="s">
        <v>355</v>
      </c>
      <c r="F82" s="49" t="s">
        <v>356</v>
      </c>
      <c r="G82" s="49" t="s">
        <v>68</v>
      </c>
      <c r="H82" s="49" t="s">
        <v>69</v>
      </c>
      <c r="I82" s="61">
        <v>102216</v>
      </c>
      <c r="J82" s="62">
        <v>5.8894889254128513</v>
      </c>
      <c r="K82" s="63">
        <v>602</v>
      </c>
      <c r="L82" s="62">
        <v>8.0222274399311253</v>
      </c>
      <c r="M82" s="64">
        <v>820</v>
      </c>
      <c r="N82" s="65">
        <v>4.8916020975189795E-2</v>
      </c>
      <c r="O82" s="66">
        <v>5</v>
      </c>
    </row>
    <row r="83" spans="1:15">
      <c r="A83" s="49" t="s">
        <v>335</v>
      </c>
      <c r="B83" s="49" t="s">
        <v>336</v>
      </c>
      <c r="C83" s="49" t="s">
        <v>360</v>
      </c>
      <c r="D83" s="49" t="s">
        <v>359</v>
      </c>
      <c r="E83" s="49" t="s">
        <v>358</v>
      </c>
      <c r="F83" s="49" t="s">
        <v>359</v>
      </c>
      <c r="G83" s="49" t="s">
        <v>68</v>
      </c>
      <c r="H83" s="49" t="s">
        <v>69</v>
      </c>
      <c r="I83" s="61">
        <v>109516</v>
      </c>
      <c r="J83" s="62">
        <v>5.2686365462580804</v>
      </c>
      <c r="K83" s="63">
        <v>577</v>
      </c>
      <c r="L83" s="62">
        <v>9.6606888491179355</v>
      </c>
      <c r="M83" s="64">
        <v>1058</v>
      </c>
      <c r="N83" s="65">
        <v>9.1310858687315092E-3</v>
      </c>
      <c r="O83" s="66">
        <v>1</v>
      </c>
    </row>
    <row r="84" spans="1:15">
      <c r="A84" s="49" t="s">
        <v>307</v>
      </c>
      <c r="B84" s="49" t="s">
        <v>308</v>
      </c>
      <c r="C84" s="49" t="s">
        <v>361</v>
      </c>
      <c r="D84" s="49" t="s">
        <v>362</v>
      </c>
      <c r="E84" s="49" t="s">
        <v>373</v>
      </c>
      <c r="F84" s="49" t="s">
        <v>374</v>
      </c>
      <c r="G84" s="49" t="s">
        <v>132</v>
      </c>
      <c r="H84" s="49" t="s">
        <v>133</v>
      </c>
      <c r="I84" s="61">
        <v>148080</v>
      </c>
      <c r="J84" s="62">
        <v>5.9860828975234472</v>
      </c>
      <c r="K84" s="63">
        <v>886.41915546527207</v>
      </c>
      <c r="L84" s="62">
        <v>6.7943121407269738</v>
      </c>
      <c r="M84" s="64">
        <v>1006.1017417988503</v>
      </c>
      <c r="N84" s="65">
        <v>0</v>
      </c>
      <c r="O84" s="66">
        <v>0</v>
      </c>
    </row>
    <row r="85" spans="1:15">
      <c r="A85" s="49" t="s">
        <v>307</v>
      </c>
      <c r="B85" s="49" t="s">
        <v>308</v>
      </c>
      <c r="C85" s="49" t="s">
        <v>388</v>
      </c>
      <c r="D85" s="49" t="s">
        <v>387</v>
      </c>
      <c r="E85" s="49" t="s">
        <v>386</v>
      </c>
      <c r="F85" s="49" t="s">
        <v>387</v>
      </c>
      <c r="G85" s="49" t="s">
        <v>132</v>
      </c>
      <c r="H85" s="49" t="s">
        <v>133</v>
      </c>
      <c r="I85" s="61">
        <v>133333</v>
      </c>
      <c r="J85" s="62">
        <v>11.055027637569093</v>
      </c>
      <c r="K85" s="63">
        <v>1474</v>
      </c>
      <c r="L85" s="62">
        <v>13.710034275085688</v>
      </c>
      <c r="M85" s="64">
        <v>1828</v>
      </c>
      <c r="N85" s="65">
        <v>0</v>
      </c>
      <c r="O85" s="66">
        <v>0</v>
      </c>
    </row>
    <row r="86" spans="1:15">
      <c r="A86" s="49" t="s">
        <v>307</v>
      </c>
      <c r="B86" s="49" t="s">
        <v>308</v>
      </c>
      <c r="C86" s="49" t="s">
        <v>361</v>
      </c>
      <c r="D86" s="49" t="s">
        <v>362</v>
      </c>
      <c r="E86" s="49" t="s">
        <v>375</v>
      </c>
      <c r="F86" s="49" t="s">
        <v>376</v>
      </c>
      <c r="G86" s="49" t="s">
        <v>132</v>
      </c>
      <c r="H86" s="49" t="s">
        <v>133</v>
      </c>
      <c r="I86" s="61">
        <v>83290</v>
      </c>
      <c r="J86" s="62">
        <v>5.9860828975234472</v>
      </c>
      <c r="K86" s="63">
        <v>498.58084453472793</v>
      </c>
      <c r="L86" s="62">
        <v>6.7943121407269738</v>
      </c>
      <c r="M86" s="64">
        <v>565.89825820114959</v>
      </c>
      <c r="N86" s="65">
        <v>0</v>
      </c>
      <c r="O86" s="66">
        <v>0</v>
      </c>
    </row>
    <row r="87" spans="1:15">
      <c r="A87" s="49" t="s">
        <v>307</v>
      </c>
      <c r="B87" s="49" t="s">
        <v>308</v>
      </c>
      <c r="C87" s="49" t="s">
        <v>363</v>
      </c>
      <c r="D87" s="49" t="s">
        <v>364</v>
      </c>
      <c r="E87" s="49" t="s">
        <v>377</v>
      </c>
      <c r="F87" s="49" t="s">
        <v>364</v>
      </c>
      <c r="G87" s="49" t="s">
        <v>132</v>
      </c>
      <c r="H87" s="49" t="s">
        <v>133</v>
      </c>
      <c r="I87" s="61">
        <v>98170</v>
      </c>
      <c r="J87" s="62">
        <v>7.1604479624181341</v>
      </c>
      <c r="K87" s="63">
        <v>702.94117647058829</v>
      </c>
      <c r="L87" s="62">
        <v>8.3528572883773045</v>
      </c>
      <c r="M87" s="64">
        <v>820</v>
      </c>
      <c r="N87" s="65">
        <v>5.9920066631114089E-3</v>
      </c>
      <c r="O87" s="66">
        <v>0.58823529411764708</v>
      </c>
    </row>
    <row r="88" spans="1:15">
      <c r="A88" s="49" t="s">
        <v>307</v>
      </c>
      <c r="B88" s="49" t="s">
        <v>308</v>
      </c>
      <c r="C88" s="49" t="s">
        <v>365</v>
      </c>
      <c r="D88" s="49" t="s">
        <v>366</v>
      </c>
      <c r="E88" s="49" t="s">
        <v>378</v>
      </c>
      <c r="F88" s="49" t="s">
        <v>379</v>
      </c>
      <c r="G88" s="49" t="s">
        <v>132</v>
      </c>
      <c r="H88" s="49" t="s">
        <v>133</v>
      </c>
      <c r="I88" s="61">
        <v>87946</v>
      </c>
      <c r="J88" s="62">
        <v>5.8217852997234196</v>
      </c>
      <c r="K88" s="63">
        <v>512.00272996947592</v>
      </c>
      <c r="L88" s="62">
        <v>6.0618219859274012</v>
      </c>
      <c r="M88" s="64">
        <v>533.11299637437128</v>
      </c>
      <c r="N88" s="65">
        <v>3.582637107522105E-3</v>
      </c>
      <c r="O88" s="66">
        <v>0.31507860305813906</v>
      </c>
    </row>
    <row r="89" spans="1:15">
      <c r="A89" s="49" t="s">
        <v>307</v>
      </c>
      <c r="B89" s="49" t="s">
        <v>308</v>
      </c>
      <c r="C89" s="49" t="s">
        <v>365</v>
      </c>
      <c r="D89" s="49" t="s">
        <v>366</v>
      </c>
      <c r="E89" s="49" t="s">
        <v>380</v>
      </c>
      <c r="F89" s="49" t="s">
        <v>381</v>
      </c>
      <c r="G89" s="49" t="s">
        <v>132</v>
      </c>
      <c r="H89" s="49" t="s">
        <v>133</v>
      </c>
      <c r="I89" s="61">
        <v>135039</v>
      </c>
      <c r="J89" s="62">
        <v>5.8217852997234196</v>
      </c>
      <c r="K89" s="63">
        <v>786.16806508935088</v>
      </c>
      <c r="L89" s="62">
        <v>6.0618219859274012</v>
      </c>
      <c r="M89" s="64">
        <v>818.58237915765039</v>
      </c>
      <c r="N89" s="65">
        <v>3.582637107522105E-3</v>
      </c>
      <c r="O89" s="66">
        <v>0.48379573236267753</v>
      </c>
    </row>
    <row r="90" spans="1:15">
      <c r="A90" s="49" t="s">
        <v>307</v>
      </c>
      <c r="B90" s="49" t="s">
        <v>308</v>
      </c>
      <c r="C90" s="49" t="s">
        <v>363</v>
      </c>
      <c r="D90" s="49" t="s">
        <v>364</v>
      </c>
      <c r="E90" s="49" t="s">
        <v>382</v>
      </c>
      <c r="F90" s="49" t="s">
        <v>383</v>
      </c>
      <c r="G90" s="49" t="s">
        <v>132</v>
      </c>
      <c r="H90" s="49" t="s">
        <v>133</v>
      </c>
      <c r="I90" s="61">
        <v>68719</v>
      </c>
      <c r="J90" s="62">
        <v>7.1604479624181341</v>
      </c>
      <c r="K90" s="63">
        <v>492.05882352941177</v>
      </c>
      <c r="L90" s="62">
        <v>8.3528572883773045</v>
      </c>
      <c r="M90" s="64">
        <v>574</v>
      </c>
      <c r="N90" s="65">
        <v>5.9920066631114089E-3</v>
      </c>
      <c r="O90" s="66">
        <v>0.41176470588235292</v>
      </c>
    </row>
    <row r="91" spans="1:15">
      <c r="A91" s="49" t="s">
        <v>307</v>
      </c>
      <c r="B91" s="49" t="s">
        <v>308</v>
      </c>
      <c r="C91" s="49" t="s">
        <v>365</v>
      </c>
      <c r="D91" s="49" t="s">
        <v>366</v>
      </c>
      <c r="E91" s="49" t="s">
        <v>384</v>
      </c>
      <c r="F91" s="49" t="s">
        <v>385</v>
      </c>
      <c r="G91" s="49" t="s">
        <v>132</v>
      </c>
      <c r="H91" s="49" t="s">
        <v>133</v>
      </c>
      <c r="I91" s="61">
        <v>56139</v>
      </c>
      <c r="J91" s="62">
        <v>5.8217852997234196</v>
      </c>
      <c r="K91" s="63">
        <v>326.82920494117309</v>
      </c>
      <c r="L91" s="62">
        <v>6.0618219859274012</v>
      </c>
      <c r="M91" s="64">
        <v>340.30462446797839</v>
      </c>
      <c r="N91" s="65">
        <v>3.582637107522105E-3</v>
      </c>
      <c r="O91" s="66">
        <v>0.20112566457918346</v>
      </c>
    </row>
    <row r="92" spans="1:15">
      <c r="A92" s="49" t="s">
        <v>391</v>
      </c>
      <c r="B92" s="49" t="s">
        <v>392</v>
      </c>
      <c r="C92" s="49" t="s">
        <v>389</v>
      </c>
      <c r="D92" s="49" t="s">
        <v>390</v>
      </c>
      <c r="E92" s="49" t="s">
        <v>1219</v>
      </c>
      <c r="F92" s="49" t="s">
        <v>1220</v>
      </c>
      <c r="G92" s="49" t="s">
        <v>134</v>
      </c>
      <c r="H92" s="49" t="s">
        <v>135</v>
      </c>
      <c r="I92" s="61">
        <v>50552</v>
      </c>
      <c r="J92" s="62">
        <v>9.8189118590187636</v>
      </c>
      <c r="K92" s="63">
        <v>496.36563229711652</v>
      </c>
      <c r="L92" s="62">
        <v>12.458783492741613</v>
      </c>
      <c r="M92" s="64">
        <v>629.81642312507404</v>
      </c>
      <c r="N92" s="65">
        <v>1.0075845930239882E-2</v>
      </c>
      <c r="O92" s="66">
        <v>0.50935416346548645</v>
      </c>
    </row>
    <row r="93" spans="1:15">
      <c r="A93" s="49" t="s">
        <v>391</v>
      </c>
      <c r="B93" s="49" t="s">
        <v>392</v>
      </c>
      <c r="C93" s="49" t="s">
        <v>393</v>
      </c>
      <c r="D93" s="49" t="s">
        <v>392</v>
      </c>
      <c r="E93" s="49" t="s">
        <v>1221</v>
      </c>
      <c r="F93" s="49" t="s">
        <v>1222</v>
      </c>
      <c r="G93" s="49" t="s">
        <v>134</v>
      </c>
      <c r="H93" s="49" t="s">
        <v>135</v>
      </c>
      <c r="I93" s="61">
        <v>91390</v>
      </c>
      <c r="J93" s="62">
        <v>6.0059348431110795</v>
      </c>
      <c r="K93" s="63">
        <v>548.88238531192155</v>
      </c>
      <c r="L93" s="62">
        <v>7.2408245587704823</v>
      </c>
      <c r="M93" s="64">
        <v>661.73895642603441</v>
      </c>
      <c r="N93" s="65">
        <v>7.8990813368405247E-3</v>
      </c>
      <c r="O93" s="66">
        <v>0.72189704337385563</v>
      </c>
    </row>
    <row r="94" spans="1:15">
      <c r="A94" s="49" t="s">
        <v>391</v>
      </c>
      <c r="B94" s="49" t="s">
        <v>392</v>
      </c>
      <c r="C94" s="49" t="s">
        <v>393</v>
      </c>
      <c r="D94" s="49" t="s">
        <v>392</v>
      </c>
      <c r="E94" s="49" t="s">
        <v>1223</v>
      </c>
      <c r="F94" s="49" t="s">
        <v>1224</v>
      </c>
      <c r="G94" s="49" t="s">
        <v>134</v>
      </c>
      <c r="H94" s="49" t="s">
        <v>135</v>
      </c>
      <c r="I94" s="61">
        <v>70699</v>
      </c>
      <c r="J94" s="62">
        <v>6.0059348431110795</v>
      </c>
      <c r="K94" s="63">
        <v>424.61358747311021</v>
      </c>
      <c r="L94" s="62">
        <v>7.2408245587704823</v>
      </c>
      <c r="M94" s="64">
        <v>511.91905548051432</v>
      </c>
      <c r="N94" s="65">
        <v>7.8990813368405247E-3</v>
      </c>
      <c r="O94" s="66">
        <v>0.55845715143328833</v>
      </c>
    </row>
    <row r="95" spans="1:15">
      <c r="A95" s="49" t="s">
        <v>391</v>
      </c>
      <c r="B95" s="49" t="s">
        <v>392</v>
      </c>
      <c r="C95" s="49" t="s">
        <v>393</v>
      </c>
      <c r="D95" s="49" t="s">
        <v>392</v>
      </c>
      <c r="E95" s="49" t="s">
        <v>1225</v>
      </c>
      <c r="F95" s="49" t="s">
        <v>1226</v>
      </c>
      <c r="G95" s="49" t="s">
        <v>134</v>
      </c>
      <c r="H95" s="49" t="s">
        <v>135</v>
      </c>
      <c r="I95" s="61">
        <v>47094</v>
      </c>
      <c r="J95" s="62">
        <v>6.0059348431110795</v>
      </c>
      <c r="K95" s="63">
        <v>282.84349550147317</v>
      </c>
      <c r="L95" s="62">
        <v>7.2408245587704823</v>
      </c>
      <c r="M95" s="64">
        <v>340.99939177073708</v>
      </c>
      <c r="N95" s="65">
        <v>7.8990813368405247E-3</v>
      </c>
      <c r="O95" s="66">
        <v>0.37199933647716771</v>
      </c>
    </row>
    <row r="96" spans="1:15">
      <c r="A96" s="49" t="s">
        <v>391</v>
      </c>
      <c r="B96" s="49" t="s">
        <v>392</v>
      </c>
      <c r="C96" s="49" t="s">
        <v>393</v>
      </c>
      <c r="D96" s="49" t="s">
        <v>392</v>
      </c>
      <c r="E96" s="49" t="s">
        <v>1227</v>
      </c>
      <c r="F96" s="49" t="s">
        <v>1228</v>
      </c>
      <c r="G96" s="49" t="s">
        <v>134</v>
      </c>
      <c r="H96" s="49" t="s">
        <v>135</v>
      </c>
      <c r="I96" s="61">
        <v>104145</v>
      </c>
      <c r="J96" s="62">
        <v>6.0059348431110795</v>
      </c>
      <c r="K96" s="63">
        <v>625.4880842358034</v>
      </c>
      <c r="L96" s="62">
        <v>7.2408245587704823</v>
      </c>
      <c r="M96" s="64">
        <v>754.09567367315185</v>
      </c>
      <c r="N96" s="65">
        <v>7.8990813368405247E-3</v>
      </c>
      <c r="O96" s="66">
        <v>0.82264982582525659</v>
      </c>
    </row>
    <row r="97" spans="1:15">
      <c r="A97" s="49" t="s">
        <v>391</v>
      </c>
      <c r="B97" s="49" t="s">
        <v>392</v>
      </c>
      <c r="C97" s="49" t="s">
        <v>393</v>
      </c>
      <c r="D97" s="49" t="s">
        <v>392</v>
      </c>
      <c r="E97" s="49" t="s">
        <v>1229</v>
      </c>
      <c r="F97" s="49" t="s">
        <v>1230</v>
      </c>
      <c r="G97" s="49" t="s">
        <v>134</v>
      </c>
      <c r="H97" s="49" t="s">
        <v>135</v>
      </c>
      <c r="I97" s="61">
        <v>66463</v>
      </c>
      <c r="J97" s="62">
        <v>6.0059348431110795</v>
      </c>
      <c r="K97" s="63">
        <v>399.17244747769166</v>
      </c>
      <c r="L97" s="62">
        <v>7.2408245587704823</v>
      </c>
      <c r="M97" s="64">
        <v>481.24692264956252</v>
      </c>
      <c r="N97" s="65">
        <v>7.8990813368405247E-3</v>
      </c>
      <c r="O97" s="66">
        <v>0.5249966428904318</v>
      </c>
    </row>
    <row r="98" spans="1:15">
      <c r="A98" s="49" t="s">
        <v>1089</v>
      </c>
      <c r="B98" s="49" t="s">
        <v>1090</v>
      </c>
      <c r="C98" s="49" t="s">
        <v>1093</v>
      </c>
      <c r="D98" s="49" t="s">
        <v>1092</v>
      </c>
      <c r="E98" s="49" t="s">
        <v>1091</v>
      </c>
      <c r="F98" s="49" t="s">
        <v>1092</v>
      </c>
      <c r="G98" s="49" t="s">
        <v>122</v>
      </c>
      <c r="H98" s="49" t="s">
        <v>123</v>
      </c>
      <c r="I98" s="61">
        <v>103324</v>
      </c>
      <c r="J98" s="62">
        <v>12.049475436491038</v>
      </c>
      <c r="K98" s="63">
        <v>1245</v>
      </c>
      <c r="L98" s="62">
        <v>14.74004103596454</v>
      </c>
      <c r="M98" s="64">
        <v>1523</v>
      </c>
      <c r="N98" s="65">
        <v>0</v>
      </c>
      <c r="O98" s="66">
        <v>0</v>
      </c>
    </row>
    <row r="99" spans="1:15">
      <c r="A99" s="49" t="s">
        <v>1089</v>
      </c>
      <c r="B99" s="49" t="s">
        <v>1090</v>
      </c>
      <c r="C99" s="49" t="s">
        <v>1096</v>
      </c>
      <c r="D99" s="49" t="s">
        <v>1095</v>
      </c>
      <c r="E99" s="49" t="s">
        <v>1094</v>
      </c>
      <c r="F99" s="49" t="s">
        <v>1095</v>
      </c>
      <c r="G99" s="49" t="s">
        <v>122</v>
      </c>
      <c r="H99" s="49" t="s">
        <v>123</v>
      </c>
      <c r="I99" s="61">
        <v>92554</v>
      </c>
      <c r="J99" s="62">
        <v>13.138276033450744</v>
      </c>
      <c r="K99" s="63">
        <v>1216</v>
      </c>
      <c r="L99" s="62">
        <v>16.26077749205869</v>
      </c>
      <c r="M99" s="64">
        <v>1505</v>
      </c>
      <c r="N99" s="65">
        <v>1.0804503316982518E-2</v>
      </c>
      <c r="O99" s="66">
        <v>1</v>
      </c>
    </row>
    <row r="100" spans="1:15">
      <c r="A100" s="49" t="s">
        <v>1089</v>
      </c>
      <c r="B100" s="49" t="s">
        <v>1090</v>
      </c>
      <c r="C100" s="49" t="s">
        <v>1099</v>
      </c>
      <c r="D100" s="49" t="s">
        <v>1098</v>
      </c>
      <c r="E100" s="49" t="s">
        <v>1097</v>
      </c>
      <c r="F100" s="49" t="s">
        <v>1098</v>
      </c>
      <c r="G100" s="49" t="s">
        <v>122</v>
      </c>
      <c r="H100" s="49" t="s">
        <v>123</v>
      </c>
      <c r="I100" s="61">
        <v>103525</v>
      </c>
      <c r="J100" s="62">
        <v>6.201400627867665</v>
      </c>
      <c r="K100" s="63">
        <v>642</v>
      </c>
      <c r="L100" s="62">
        <v>7.8241970538517265</v>
      </c>
      <c r="M100" s="64">
        <v>810</v>
      </c>
      <c r="N100" s="65">
        <v>0</v>
      </c>
      <c r="O100" s="66">
        <v>0</v>
      </c>
    </row>
    <row r="101" spans="1:15">
      <c r="A101" s="49" t="s">
        <v>1089</v>
      </c>
      <c r="B101" s="49" t="s">
        <v>1090</v>
      </c>
      <c r="C101" s="49" t="s">
        <v>1102</v>
      </c>
      <c r="D101" s="49" t="s">
        <v>1101</v>
      </c>
      <c r="E101" s="49" t="s">
        <v>1100</v>
      </c>
      <c r="F101" s="49" t="s">
        <v>1101</v>
      </c>
      <c r="G101" s="49" t="s">
        <v>122</v>
      </c>
      <c r="H101" s="49" t="s">
        <v>123</v>
      </c>
      <c r="I101" s="61">
        <v>96716</v>
      </c>
      <c r="J101" s="62">
        <v>6.4312006286446914</v>
      </c>
      <c r="K101" s="63">
        <v>622</v>
      </c>
      <c r="L101" s="62">
        <v>8.0441705612308194</v>
      </c>
      <c r="M101" s="64">
        <v>777.99999999999989</v>
      </c>
      <c r="N101" s="65">
        <v>2.067910169982216E-2</v>
      </c>
      <c r="O101" s="66">
        <v>2</v>
      </c>
    </row>
    <row r="102" spans="1:15">
      <c r="A102" s="49" t="s">
        <v>1089</v>
      </c>
      <c r="B102" s="49" t="s">
        <v>1090</v>
      </c>
      <c r="C102" s="49" t="s">
        <v>1105</v>
      </c>
      <c r="D102" s="49" t="s">
        <v>1104</v>
      </c>
      <c r="E102" s="49" t="s">
        <v>1103</v>
      </c>
      <c r="F102" s="49" t="s">
        <v>1104</v>
      </c>
      <c r="G102" s="49" t="s">
        <v>122</v>
      </c>
      <c r="H102" s="49" t="s">
        <v>123</v>
      </c>
      <c r="I102" s="61">
        <v>162733</v>
      </c>
      <c r="J102" s="62">
        <v>4.4920206718981399</v>
      </c>
      <c r="K102" s="63">
        <v>731</v>
      </c>
      <c r="L102" s="62">
        <v>5.3891957992539927</v>
      </c>
      <c r="M102" s="64">
        <v>877.00000000000011</v>
      </c>
      <c r="N102" s="65">
        <v>6.1450351188757045E-3</v>
      </c>
      <c r="O102" s="66">
        <v>1</v>
      </c>
    </row>
    <row r="103" spans="1:15">
      <c r="A103" s="49" t="s">
        <v>527</v>
      </c>
      <c r="B103" s="49" t="s">
        <v>528</v>
      </c>
      <c r="C103" s="49" t="s">
        <v>741</v>
      </c>
      <c r="D103" s="49" t="s">
        <v>740</v>
      </c>
      <c r="E103" s="49" t="s">
        <v>739</v>
      </c>
      <c r="F103" s="49" t="s">
        <v>740</v>
      </c>
      <c r="G103" s="49" t="s">
        <v>92</v>
      </c>
      <c r="H103" s="49" t="s">
        <v>93</v>
      </c>
      <c r="I103" s="61">
        <v>187558</v>
      </c>
      <c r="J103" s="62">
        <v>9.7196600518239684</v>
      </c>
      <c r="K103" s="63">
        <v>1822.9999999999998</v>
      </c>
      <c r="L103" s="62">
        <v>19.380671578924922</v>
      </c>
      <c r="M103" s="64">
        <v>3635.0000000000005</v>
      </c>
      <c r="N103" s="65">
        <v>1.5995052197187005E-2</v>
      </c>
      <c r="O103" s="66">
        <v>3</v>
      </c>
    </row>
    <row r="104" spans="1:15">
      <c r="A104" s="49" t="s">
        <v>527</v>
      </c>
      <c r="B104" s="49" t="s">
        <v>528</v>
      </c>
      <c r="C104" s="49" t="s">
        <v>744</v>
      </c>
      <c r="D104" s="49" t="s">
        <v>743</v>
      </c>
      <c r="E104" s="49" t="s">
        <v>742</v>
      </c>
      <c r="F104" s="49" t="s">
        <v>743</v>
      </c>
      <c r="G104" s="49" t="s">
        <v>92</v>
      </c>
      <c r="H104" s="49" t="s">
        <v>93</v>
      </c>
      <c r="I104" s="61">
        <v>153091</v>
      </c>
      <c r="J104" s="62">
        <v>7.6294491511584619</v>
      </c>
      <c r="K104" s="63">
        <v>1168</v>
      </c>
      <c r="L104" s="62">
        <v>12.554624373738495</v>
      </c>
      <c r="M104" s="64">
        <v>1922</v>
      </c>
      <c r="N104" s="65">
        <v>0</v>
      </c>
      <c r="O104" s="66">
        <v>0</v>
      </c>
    </row>
    <row r="105" spans="1:15">
      <c r="A105" s="49" t="s">
        <v>527</v>
      </c>
      <c r="B105" s="49" t="s">
        <v>528</v>
      </c>
      <c r="C105" s="49" t="s">
        <v>747</v>
      </c>
      <c r="D105" s="49" t="s">
        <v>746</v>
      </c>
      <c r="E105" s="49" t="s">
        <v>745</v>
      </c>
      <c r="F105" s="49" t="s">
        <v>746</v>
      </c>
      <c r="G105" s="49" t="s">
        <v>92</v>
      </c>
      <c r="H105" s="49" t="s">
        <v>93</v>
      </c>
      <c r="I105" s="61">
        <v>77242</v>
      </c>
      <c r="J105" s="62">
        <v>5.8128997177701249</v>
      </c>
      <c r="K105" s="63">
        <v>449</v>
      </c>
      <c r="L105" s="62">
        <v>9.6450117811553291</v>
      </c>
      <c r="M105" s="64">
        <v>745</v>
      </c>
      <c r="N105" s="65">
        <v>2.5892649076927059E-2</v>
      </c>
      <c r="O105" s="66">
        <v>1.9999999999999998</v>
      </c>
    </row>
    <row r="106" spans="1:15">
      <c r="A106" s="49" t="s">
        <v>527</v>
      </c>
      <c r="B106" s="49" t="s">
        <v>528</v>
      </c>
      <c r="C106" s="49" t="s">
        <v>750</v>
      </c>
      <c r="D106" s="49" t="s">
        <v>749</v>
      </c>
      <c r="E106" s="49" t="s">
        <v>748</v>
      </c>
      <c r="F106" s="49" t="s">
        <v>749</v>
      </c>
      <c r="G106" s="49" t="s">
        <v>92</v>
      </c>
      <c r="H106" s="49" t="s">
        <v>93</v>
      </c>
      <c r="I106" s="61">
        <v>90524</v>
      </c>
      <c r="J106" s="62">
        <v>6.5949361495294063</v>
      </c>
      <c r="K106" s="63">
        <v>597</v>
      </c>
      <c r="L106" s="62">
        <v>11.698555079315982</v>
      </c>
      <c r="M106" s="64">
        <v>1059</v>
      </c>
      <c r="N106" s="65">
        <v>0</v>
      </c>
      <c r="O106" s="66">
        <v>0</v>
      </c>
    </row>
    <row r="107" spans="1:15">
      <c r="A107" s="49" t="s">
        <v>527</v>
      </c>
      <c r="B107" s="49" t="s">
        <v>528</v>
      </c>
      <c r="C107" s="49" t="s">
        <v>753</v>
      </c>
      <c r="D107" s="49" t="s">
        <v>752</v>
      </c>
      <c r="E107" s="49" t="s">
        <v>751</v>
      </c>
      <c r="F107" s="49" t="s">
        <v>752</v>
      </c>
      <c r="G107" s="49" t="s">
        <v>92</v>
      </c>
      <c r="H107" s="49" t="s">
        <v>93</v>
      </c>
      <c r="I107" s="61">
        <v>179549</v>
      </c>
      <c r="J107" s="62">
        <v>8.4545165943558587</v>
      </c>
      <c r="K107" s="63">
        <v>1518</v>
      </c>
      <c r="L107" s="62">
        <v>14.853883897988849</v>
      </c>
      <c r="M107" s="64">
        <v>2667</v>
      </c>
      <c r="N107" s="65">
        <v>1.1139020545923396E-2</v>
      </c>
      <c r="O107" s="66">
        <v>1.9999999999999998</v>
      </c>
    </row>
    <row r="108" spans="1:15">
      <c r="A108" s="49" t="s">
        <v>527</v>
      </c>
      <c r="B108" s="49" t="s">
        <v>528</v>
      </c>
      <c r="C108" s="49" t="s">
        <v>1045</v>
      </c>
      <c r="D108" s="49" t="s">
        <v>1044</v>
      </c>
      <c r="E108" s="49" t="s">
        <v>1043</v>
      </c>
      <c r="F108" s="49" t="s">
        <v>1044</v>
      </c>
      <c r="G108" s="49" t="s">
        <v>96</v>
      </c>
      <c r="H108" s="49" t="s">
        <v>97</v>
      </c>
      <c r="I108" s="61">
        <v>197200</v>
      </c>
      <c r="J108" s="62">
        <v>10.030425963488844</v>
      </c>
      <c r="K108" s="63">
        <v>1978</v>
      </c>
      <c r="L108" s="62">
        <v>17.657200811359026</v>
      </c>
      <c r="M108" s="64">
        <v>3482</v>
      </c>
      <c r="N108" s="65">
        <v>5.0709939148073022E-3</v>
      </c>
      <c r="O108" s="66">
        <v>1</v>
      </c>
    </row>
    <row r="109" spans="1:15">
      <c r="A109" s="49" t="s">
        <v>527</v>
      </c>
      <c r="B109" s="49" t="s">
        <v>528</v>
      </c>
      <c r="C109" s="49" t="s">
        <v>526</v>
      </c>
      <c r="D109" s="49" t="s">
        <v>525</v>
      </c>
      <c r="E109" s="49" t="s">
        <v>524</v>
      </c>
      <c r="F109" s="49" t="s">
        <v>525</v>
      </c>
      <c r="G109" s="49" t="s">
        <v>90</v>
      </c>
      <c r="H109" s="49" t="s">
        <v>91</v>
      </c>
      <c r="I109" s="61">
        <v>132175</v>
      </c>
      <c r="J109" s="62">
        <v>6.4535653489691702</v>
      </c>
      <c r="K109" s="63">
        <v>853</v>
      </c>
      <c r="L109" s="62">
        <v>12.332135426517874</v>
      </c>
      <c r="M109" s="64">
        <v>1630</v>
      </c>
      <c r="N109" s="65">
        <v>3.026290902212975E-2</v>
      </c>
      <c r="O109" s="66">
        <v>4</v>
      </c>
    </row>
    <row r="110" spans="1:15">
      <c r="A110" s="49" t="s">
        <v>527</v>
      </c>
      <c r="B110" s="49" t="s">
        <v>528</v>
      </c>
      <c r="C110" s="49" t="s">
        <v>531</v>
      </c>
      <c r="D110" s="49" t="s">
        <v>530</v>
      </c>
      <c r="E110" s="49" t="s">
        <v>529</v>
      </c>
      <c r="F110" s="49" t="s">
        <v>530</v>
      </c>
      <c r="G110" s="49" t="s">
        <v>90</v>
      </c>
      <c r="H110" s="49" t="s">
        <v>91</v>
      </c>
      <c r="I110" s="61">
        <v>87280</v>
      </c>
      <c r="J110" s="62">
        <v>12.087534372135655</v>
      </c>
      <c r="K110" s="63">
        <v>1055</v>
      </c>
      <c r="L110" s="62">
        <v>23.842804766269477</v>
      </c>
      <c r="M110" s="64">
        <v>2081</v>
      </c>
      <c r="N110" s="65">
        <v>2.2914757103574702E-2</v>
      </c>
      <c r="O110" s="66">
        <v>2</v>
      </c>
    </row>
    <row r="111" spans="1:15">
      <c r="A111" s="49" t="s">
        <v>527</v>
      </c>
      <c r="B111" s="49" t="s">
        <v>528</v>
      </c>
      <c r="C111" s="49" t="s">
        <v>756</v>
      </c>
      <c r="D111" s="49" t="s">
        <v>755</v>
      </c>
      <c r="E111" s="49" t="s">
        <v>754</v>
      </c>
      <c r="F111" s="49" t="s">
        <v>755</v>
      </c>
      <c r="G111" s="49" t="s">
        <v>92</v>
      </c>
      <c r="H111" s="49" t="s">
        <v>93</v>
      </c>
      <c r="I111" s="61">
        <v>65401</v>
      </c>
      <c r="J111" s="62">
        <v>5.7491475665509695</v>
      </c>
      <c r="K111" s="63">
        <v>376</v>
      </c>
      <c r="L111" s="62">
        <v>9.3882356538890832</v>
      </c>
      <c r="M111" s="64">
        <v>614</v>
      </c>
      <c r="N111" s="65">
        <v>0</v>
      </c>
      <c r="O111" s="66">
        <v>0</v>
      </c>
    </row>
    <row r="112" spans="1:15">
      <c r="A112" s="49" t="s">
        <v>527</v>
      </c>
      <c r="B112" s="49" t="s">
        <v>528</v>
      </c>
      <c r="C112" s="49" t="s">
        <v>759</v>
      </c>
      <c r="D112" s="49" t="s">
        <v>758</v>
      </c>
      <c r="E112" s="49" t="s">
        <v>757</v>
      </c>
      <c r="F112" s="49" t="s">
        <v>758</v>
      </c>
      <c r="G112" s="49" t="s">
        <v>92</v>
      </c>
      <c r="H112" s="49" t="s">
        <v>93</v>
      </c>
      <c r="I112" s="61">
        <v>87627</v>
      </c>
      <c r="J112" s="62">
        <v>6.0255400732650894</v>
      </c>
      <c r="K112" s="63">
        <v>528</v>
      </c>
      <c r="L112" s="62">
        <v>9.3007862873315297</v>
      </c>
      <c r="M112" s="64">
        <v>815</v>
      </c>
      <c r="N112" s="65">
        <v>0</v>
      </c>
      <c r="O112" s="66">
        <v>0</v>
      </c>
    </row>
    <row r="113" spans="1:15">
      <c r="A113" s="49" t="s">
        <v>527</v>
      </c>
      <c r="B113" s="49" t="s">
        <v>528</v>
      </c>
      <c r="C113" s="49" t="s">
        <v>1048</v>
      </c>
      <c r="D113" s="49" t="s">
        <v>1047</v>
      </c>
      <c r="E113" s="49" t="s">
        <v>1046</v>
      </c>
      <c r="F113" s="49" t="s">
        <v>1047</v>
      </c>
      <c r="G113" s="49" t="s">
        <v>96</v>
      </c>
      <c r="H113" s="49" t="s">
        <v>97</v>
      </c>
      <c r="I113" s="61">
        <v>147353</v>
      </c>
      <c r="J113" s="62">
        <v>10.444307207861394</v>
      </c>
      <c r="K113" s="63">
        <v>1539</v>
      </c>
      <c r="L113" s="62">
        <v>18.065461850115028</v>
      </c>
      <c r="M113" s="64">
        <v>2662</v>
      </c>
      <c r="N113" s="65">
        <v>1.3572848873114223E-2</v>
      </c>
      <c r="O113" s="66">
        <v>2</v>
      </c>
    </row>
    <row r="114" spans="1:15">
      <c r="A114" s="49" t="s">
        <v>527</v>
      </c>
      <c r="B114" s="49" t="s">
        <v>528</v>
      </c>
      <c r="C114" s="49" t="s">
        <v>534</v>
      </c>
      <c r="D114" s="49" t="s">
        <v>533</v>
      </c>
      <c r="E114" s="49" t="s">
        <v>532</v>
      </c>
      <c r="F114" s="49" t="s">
        <v>533</v>
      </c>
      <c r="G114" s="49" t="s">
        <v>90</v>
      </c>
      <c r="H114" s="49" t="s">
        <v>91</v>
      </c>
      <c r="I114" s="61">
        <v>92759</v>
      </c>
      <c r="J114" s="62">
        <v>4.0858568979829446</v>
      </c>
      <c r="K114" s="63">
        <v>378.99999999999994</v>
      </c>
      <c r="L114" s="62">
        <v>8.6784031738160188</v>
      </c>
      <c r="M114" s="64">
        <v>805</v>
      </c>
      <c r="N114" s="65">
        <v>0</v>
      </c>
      <c r="O114" s="66">
        <v>0</v>
      </c>
    </row>
    <row r="115" spans="1:15">
      <c r="A115" s="49" t="s">
        <v>418</v>
      </c>
      <c r="B115" s="49" t="s">
        <v>419</v>
      </c>
      <c r="C115" s="49" t="s">
        <v>417</v>
      </c>
      <c r="D115" s="49" t="s">
        <v>416</v>
      </c>
      <c r="E115" s="49" t="s">
        <v>415</v>
      </c>
      <c r="F115" s="49" t="s">
        <v>416</v>
      </c>
      <c r="G115" s="49" t="s">
        <v>136</v>
      </c>
      <c r="H115" s="49" t="s">
        <v>137</v>
      </c>
      <c r="I115" s="61">
        <v>116043</v>
      </c>
      <c r="J115" s="62">
        <v>11.340623734305387</v>
      </c>
      <c r="K115" s="63">
        <v>1316</v>
      </c>
      <c r="L115" s="62">
        <v>12.133433296278103</v>
      </c>
      <c r="M115" s="64">
        <v>1407.9999999999998</v>
      </c>
      <c r="N115" s="65">
        <v>1.7234990477667762E-2</v>
      </c>
      <c r="O115" s="66">
        <v>2</v>
      </c>
    </row>
    <row r="116" spans="1:15">
      <c r="A116" s="49" t="s">
        <v>418</v>
      </c>
      <c r="B116" s="49" t="s">
        <v>419</v>
      </c>
      <c r="C116" s="49" t="s">
        <v>422</v>
      </c>
      <c r="D116" s="49" t="s">
        <v>421</v>
      </c>
      <c r="E116" s="49" t="s">
        <v>420</v>
      </c>
      <c r="F116" s="49" t="s">
        <v>421</v>
      </c>
      <c r="G116" s="49" t="s">
        <v>136</v>
      </c>
      <c r="H116" s="49" t="s">
        <v>137</v>
      </c>
      <c r="I116" s="61">
        <v>90264</v>
      </c>
      <c r="J116" s="62">
        <v>5.517149694230258</v>
      </c>
      <c r="K116" s="63">
        <v>498</v>
      </c>
      <c r="L116" s="62">
        <v>6.3258885048302753</v>
      </c>
      <c r="M116" s="64">
        <v>571</v>
      </c>
      <c r="N116" s="65">
        <v>2.2157227687671716E-2</v>
      </c>
      <c r="O116" s="66">
        <v>1.9999999999999998</v>
      </c>
    </row>
    <row r="117" spans="1:15">
      <c r="A117" s="49" t="s">
        <v>418</v>
      </c>
      <c r="B117" s="49" t="s">
        <v>419</v>
      </c>
      <c r="C117" s="49" t="s">
        <v>425</v>
      </c>
      <c r="D117" s="49" t="s">
        <v>424</v>
      </c>
      <c r="E117" s="49" t="s">
        <v>423</v>
      </c>
      <c r="F117" s="49" t="s">
        <v>424</v>
      </c>
      <c r="G117" s="49" t="s">
        <v>136</v>
      </c>
      <c r="H117" s="49" t="s">
        <v>137</v>
      </c>
      <c r="I117" s="61">
        <v>87107</v>
      </c>
      <c r="J117" s="62">
        <v>6.0155900214678493</v>
      </c>
      <c r="K117" s="63">
        <v>524</v>
      </c>
      <c r="L117" s="62">
        <v>7.8294511348112081</v>
      </c>
      <c r="M117" s="64">
        <v>681.99999999999989</v>
      </c>
      <c r="N117" s="65">
        <v>0</v>
      </c>
      <c r="O117" s="66">
        <v>0</v>
      </c>
    </row>
    <row r="118" spans="1:15">
      <c r="A118" s="49" t="s">
        <v>418</v>
      </c>
      <c r="B118" s="49" t="s">
        <v>419</v>
      </c>
      <c r="C118" s="49" t="s">
        <v>428</v>
      </c>
      <c r="D118" s="49" t="s">
        <v>427</v>
      </c>
      <c r="E118" s="49" t="s">
        <v>426</v>
      </c>
      <c r="F118" s="49" t="s">
        <v>427</v>
      </c>
      <c r="G118" s="49" t="s">
        <v>136</v>
      </c>
      <c r="H118" s="49" t="s">
        <v>137</v>
      </c>
      <c r="I118" s="61">
        <v>129709</v>
      </c>
      <c r="J118" s="62">
        <v>14.625045293695889</v>
      </c>
      <c r="K118" s="63">
        <v>1897</v>
      </c>
      <c r="L118" s="62">
        <v>18.07122096384985</v>
      </c>
      <c r="M118" s="64">
        <v>2344</v>
      </c>
      <c r="N118" s="65">
        <v>6.1676522060920981E-2</v>
      </c>
      <c r="O118" s="66">
        <v>7.9999999999999991</v>
      </c>
    </row>
    <row r="119" spans="1:15">
      <c r="A119" s="49" t="s">
        <v>418</v>
      </c>
      <c r="B119" s="49" t="s">
        <v>419</v>
      </c>
      <c r="C119" s="49" t="s">
        <v>431</v>
      </c>
      <c r="D119" s="49" t="s">
        <v>430</v>
      </c>
      <c r="E119" s="49" t="s">
        <v>429</v>
      </c>
      <c r="F119" s="49" t="s">
        <v>430</v>
      </c>
      <c r="G119" s="49" t="s">
        <v>136</v>
      </c>
      <c r="H119" s="49" t="s">
        <v>137</v>
      </c>
      <c r="I119" s="61">
        <v>120903</v>
      </c>
      <c r="J119" s="62">
        <v>5.7814942557256641</v>
      </c>
      <c r="K119" s="63">
        <v>699</v>
      </c>
      <c r="L119" s="62">
        <v>7.3447308999776677</v>
      </c>
      <c r="M119" s="64">
        <v>888</v>
      </c>
      <c r="N119" s="65">
        <v>2.481328006749212E-2</v>
      </c>
      <c r="O119" s="66">
        <v>3</v>
      </c>
    </row>
    <row r="120" spans="1:15">
      <c r="A120" s="49" t="s">
        <v>418</v>
      </c>
      <c r="B120" s="49" t="s">
        <v>419</v>
      </c>
      <c r="C120" s="49" t="s">
        <v>434</v>
      </c>
      <c r="D120" s="49" t="s">
        <v>433</v>
      </c>
      <c r="E120" s="49" t="s">
        <v>432</v>
      </c>
      <c r="F120" s="49" t="s">
        <v>433</v>
      </c>
      <c r="G120" s="49" t="s">
        <v>136</v>
      </c>
      <c r="H120" s="49" t="s">
        <v>137</v>
      </c>
      <c r="I120" s="61">
        <v>96624</v>
      </c>
      <c r="J120" s="62">
        <v>5.0505050505050511</v>
      </c>
      <c r="K120" s="63">
        <v>488.00000000000006</v>
      </c>
      <c r="L120" s="62">
        <v>5.7232157641993711</v>
      </c>
      <c r="M120" s="64">
        <v>553</v>
      </c>
      <c r="N120" s="65">
        <v>2.0698791190594468E-2</v>
      </c>
      <c r="O120" s="66">
        <v>2</v>
      </c>
    </row>
    <row r="121" spans="1:15">
      <c r="A121" s="49" t="s">
        <v>396</v>
      </c>
      <c r="B121" s="49" t="s">
        <v>1210</v>
      </c>
      <c r="C121" s="49" t="s">
        <v>394</v>
      </c>
      <c r="D121" s="49" t="s">
        <v>395</v>
      </c>
      <c r="E121" s="49" t="s">
        <v>477</v>
      </c>
      <c r="F121" s="49" t="s">
        <v>478</v>
      </c>
      <c r="G121" s="49" t="s">
        <v>116</v>
      </c>
      <c r="H121" s="49" t="s">
        <v>467</v>
      </c>
      <c r="I121" s="61">
        <v>177760</v>
      </c>
      <c r="J121" s="62">
        <v>8.7625589917648181</v>
      </c>
      <c r="K121" s="63">
        <v>1557.632486376114</v>
      </c>
      <c r="L121" s="62">
        <v>11.396735676326216</v>
      </c>
      <c r="M121" s="64">
        <v>2025.8837338237481</v>
      </c>
      <c r="N121" s="65">
        <v>1.0817974063907181E-2</v>
      </c>
      <c r="O121" s="66">
        <v>1.9230030696001406</v>
      </c>
    </row>
    <row r="122" spans="1:15">
      <c r="A122" s="49" t="s">
        <v>396</v>
      </c>
      <c r="B122" s="49" t="s">
        <v>1210</v>
      </c>
      <c r="C122" s="49" t="s">
        <v>481</v>
      </c>
      <c r="D122" s="49" t="s">
        <v>480</v>
      </c>
      <c r="E122" s="49" t="s">
        <v>479</v>
      </c>
      <c r="F122" s="49" t="s">
        <v>480</v>
      </c>
      <c r="G122" s="49" t="s">
        <v>116</v>
      </c>
      <c r="H122" s="49" t="s">
        <v>467</v>
      </c>
      <c r="I122" s="61">
        <v>123838</v>
      </c>
      <c r="J122" s="62">
        <v>5.9755487007219106</v>
      </c>
      <c r="K122" s="63">
        <v>740</v>
      </c>
      <c r="L122" s="62">
        <v>7.6632374553852616</v>
      </c>
      <c r="M122" s="64">
        <v>949</v>
      </c>
      <c r="N122" s="65">
        <v>1.615013162357273E-2</v>
      </c>
      <c r="O122" s="66">
        <v>2</v>
      </c>
    </row>
    <row r="123" spans="1:15">
      <c r="A123" s="49" t="s">
        <v>396</v>
      </c>
      <c r="B123" s="49" t="s">
        <v>1210</v>
      </c>
      <c r="C123" s="49" t="s">
        <v>484</v>
      </c>
      <c r="D123" s="49" t="s">
        <v>483</v>
      </c>
      <c r="E123" s="49" t="s">
        <v>482</v>
      </c>
      <c r="F123" s="49" t="s">
        <v>483</v>
      </c>
      <c r="G123" s="49" t="s">
        <v>116</v>
      </c>
      <c r="H123" s="49" t="s">
        <v>467</v>
      </c>
      <c r="I123" s="61">
        <v>135520</v>
      </c>
      <c r="J123" s="62">
        <v>7.578217237308146</v>
      </c>
      <c r="K123" s="63">
        <v>1027</v>
      </c>
      <c r="L123" s="62">
        <v>10.07969303423849</v>
      </c>
      <c r="M123" s="64">
        <v>1366</v>
      </c>
      <c r="N123" s="65">
        <v>7.3789846517119248E-3</v>
      </c>
      <c r="O123" s="66">
        <v>1</v>
      </c>
    </row>
    <row r="124" spans="1:15">
      <c r="A124" s="49" t="s">
        <v>396</v>
      </c>
      <c r="B124" s="49" t="s">
        <v>1210</v>
      </c>
      <c r="C124" s="49" t="s">
        <v>487</v>
      </c>
      <c r="D124" s="49" t="s">
        <v>486</v>
      </c>
      <c r="E124" s="49" t="s">
        <v>485</v>
      </c>
      <c r="F124" s="49" t="s">
        <v>486</v>
      </c>
      <c r="G124" s="49" t="s">
        <v>116</v>
      </c>
      <c r="H124" s="49" t="s">
        <v>467</v>
      </c>
      <c r="I124" s="61">
        <v>116338</v>
      </c>
      <c r="J124" s="62">
        <v>7.1343842940397808</v>
      </c>
      <c r="K124" s="63">
        <v>830</v>
      </c>
      <c r="L124" s="62">
        <v>9.0168302704189518</v>
      </c>
      <c r="M124" s="64">
        <v>1049</v>
      </c>
      <c r="N124" s="65">
        <v>0</v>
      </c>
      <c r="O124" s="66">
        <v>0</v>
      </c>
    </row>
    <row r="125" spans="1:15">
      <c r="A125" s="49" t="s">
        <v>396</v>
      </c>
      <c r="B125" s="49" t="s">
        <v>1210</v>
      </c>
      <c r="C125" s="49" t="s">
        <v>490</v>
      </c>
      <c r="D125" s="49" t="s">
        <v>489</v>
      </c>
      <c r="E125" s="49" t="s">
        <v>488</v>
      </c>
      <c r="F125" s="49" t="s">
        <v>489</v>
      </c>
      <c r="G125" s="49" t="s">
        <v>116</v>
      </c>
      <c r="H125" s="49" t="s">
        <v>467</v>
      </c>
      <c r="I125" s="61">
        <v>84679</v>
      </c>
      <c r="J125" s="62">
        <v>11.750256852348279</v>
      </c>
      <c r="K125" s="63">
        <v>995</v>
      </c>
      <c r="L125" s="62">
        <v>14.572680357585705</v>
      </c>
      <c r="M125" s="64">
        <v>1234</v>
      </c>
      <c r="N125" s="65">
        <v>1.180930336919425E-2</v>
      </c>
      <c r="O125" s="66">
        <v>0.99999999999999989</v>
      </c>
    </row>
    <row r="126" spans="1:15">
      <c r="A126" s="49" t="s">
        <v>396</v>
      </c>
      <c r="B126" s="49" t="s">
        <v>1210</v>
      </c>
      <c r="C126" s="49" t="s">
        <v>394</v>
      </c>
      <c r="D126" s="49" t="s">
        <v>395</v>
      </c>
      <c r="E126" s="49" t="s">
        <v>406</v>
      </c>
      <c r="F126" s="49" t="s">
        <v>407</v>
      </c>
      <c r="G126" s="49" t="s">
        <v>114</v>
      </c>
      <c r="H126" s="49" t="s">
        <v>115</v>
      </c>
      <c r="I126" s="61">
        <v>73206</v>
      </c>
      <c r="J126" s="62">
        <v>8.7625589917648181</v>
      </c>
      <c r="K126" s="63">
        <v>641.47189355113528</v>
      </c>
      <c r="L126" s="62">
        <v>11.396735676326216</v>
      </c>
      <c r="M126" s="64">
        <v>834.30943192113693</v>
      </c>
      <c r="N126" s="65">
        <v>1.0817974063907181E-2</v>
      </c>
      <c r="O126" s="66">
        <v>0.79194060932238919</v>
      </c>
    </row>
    <row r="127" spans="1:15">
      <c r="A127" s="49" t="s">
        <v>396</v>
      </c>
      <c r="B127" s="49" t="s">
        <v>1210</v>
      </c>
      <c r="C127" s="49" t="s">
        <v>394</v>
      </c>
      <c r="D127" s="49" t="s">
        <v>395</v>
      </c>
      <c r="E127" s="49" t="s">
        <v>406</v>
      </c>
      <c r="F127" s="49" t="s">
        <v>407</v>
      </c>
      <c r="G127" s="49" t="s">
        <v>116</v>
      </c>
      <c r="H127" s="49" t="s">
        <v>467</v>
      </c>
      <c r="I127" s="61">
        <v>24402</v>
      </c>
      <c r="J127" s="62">
        <v>8.7625589917648181</v>
      </c>
      <c r="K127" s="63">
        <v>213.82396451704508</v>
      </c>
      <c r="L127" s="62">
        <v>11.396735676326216</v>
      </c>
      <c r="M127" s="64">
        <v>278.10314397371229</v>
      </c>
      <c r="N127" s="65">
        <v>1.0817974063907181E-2</v>
      </c>
      <c r="O127" s="66">
        <v>0.26398020310746306</v>
      </c>
    </row>
    <row r="128" spans="1:15">
      <c r="A128" s="49" t="s">
        <v>396</v>
      </c>
      <c r="B128" s="49" t="s">
        <v>1210</v>
      </c>
      <c r="C128" s="49" t="s">
        <v>493</v>
      </c>
      <c r="D128" s="49" t="s">
        <v>492</v>
      </c>
      <c r="E128" s="49" t="s">
        <v>491</v>
      </c>
      <c r="F128" s="49" t="s">
        <v>492</v>
      </c>
      <c r="G128" s="49" t="s">
        <v>116</v>
      </c>
      <c r="H128" s="49" t="s">
        <v>467</v>
      </c>
      <c r="I128" s="61">
        <v>126339</v>
      </c>
      <c r="J128" s="62">
        <v>11.3504143613611</v>
      </c>
      <c r="K128" s="63">
        <v>1434</v>
      </c>
      <c r="L128" s="62">
        <v>15.078479329423219</v>
      </c>
      <c r="M128" s="64">
        <v>1905</v>
      </c>
      <c r="N128" s="65">
        <v>0</v>
      </c>
      <c r="O128" s="66">
        <v>0</v>
      </c>
    </row>
    <row r="129" spans="1:15">
      <c r="A129" s="49" t="s">
        <v>396</v>
      </c>
      <c r="B129" s="49" t="s">
        <v>1210</v>
      </c>
      <c r="C129" s="49" t="s">
        <v>496</v>
      </c>
      <c r="D129" s="49" t="s">
        <v>495</v>
      </c>
      <c r="E129" s="49" t="s">
        <v>494</v>
      </c>
      <c r="F129" s="49" t="s">
        <v>495</v>
      </c>
      <c r="G129" s="49" t="s">
        <v>116</v>
      </c>
      <c r="H129" s="49" t="s">
        <v>467</v>
      </c>
      <c r="I129" s="61">
        <v>179649</v>
      </c>
      <c r="J129" s="62">
        <v>6.6240279656441166</v>
      </c>
      <c r="K129" s="63">
        <v>1190</v>
      </c>
      <c r="L129" s="62">
        <v>9.1957094111294815</v>
      </c>
      <c r="M129" s="64">
        <v>1652.0000000000002</v>
      </c>
      <c r="N129" s="65">
        <v>1.6699230165489371E-2</v>
      </c>
      <c r="O129" s="66">
        <v>3</v>
      </c>
    </row>
    <row r="130" spans="1:15">
      <c r="A130" s="49" t="s">
        <v>396</v>
      </c>
      <c r="B130" s="49" t="s">
        <v>1210</v>
      </c>
      <c r="C130" s="49" t="s">
        <v>394</v>
      </c>
      <c r="D130" s="49" t="s">
        <v>395</v>
      </c>
      <c r="E130" s="49" t="s">
        <v>408</v>
      </c>
      <c r="F130" s="49" t="s">
        <v>409</v>
      </c>
      <c r="G130" s="49" t="s">
        <v>114</v>
      </c>
      <c r="H130" s="49" t="s">
        <v>115</v>
      </c>
      <c r="I130" s="61">
        <v>94387</v>
      </c>
      <c r="J130" s="62">
        <v>8.7625589917648181</v>
      </c>
      <c r="K130" s="63">
        <v>827.07165555570589</v>
      </c>
      <c r="L130" s="62">
        <v>11.396735676326216</v>
      </c>
      <c r="M130" s="64">
        <v>1075.7036902814025</v>
      </c>
      <c r="N130" s="65">
        <v>1.0817974063907181E-2</v>
      </c>
      <c r="O130" s="66">
        <v>1.0210761179700072</v>
      </c>
    </row>
    <row r="131" spans="1:15">
      <c r="A131" s="49" t="s">
        <v>396</v>
      </c>
      <c r="B131" s="49" t="s">
        <v>1210</v>
      </c>
      <c r="C131" s="49" t="s">
        <v>499</v>
      </c>
      <c r="D131" s="49" t="s">
        <v>498</v>
      </c>
      <c r="E131" s="49" t="s">
        <v>497</v>
      </c>
      <c r="F131" s="49" t="s">
        <v>498</v>
      </c>
      <c r="G131" s="49" t="s">
        <v>116</v>
      </c>
      <c r="H131" s="49" t="s">
        <v>467</v>
      </c>
      <c r="I131" s="61">
        <v>127163</v>
      </c>
      <c r="J131" s="62">
        <v>8.2728466613716254</v>
      </c>
      <c r="K131" s="63">
        <v>1052</v>
      </c>
      <c r="L131" s="62">
        <v>10.938716450539859</v>
      </c>
      <c r="M131" s="64">
        <v>1391</v>
      </c>
      <c r="N131" s="65">
        <v>3.1455690727648769E-2</v>
      </c>
      <c r="O131" s="66">
        <v>4</v>
      </c>
    </row>
    <row r="132" spans="1:15">
      <c r="A132" s="49" t="s">
        <v>396</v>
      </c>
      <c r="B132" s="49" t="s">
        <v>1210</v>
      </c>
      <c r="C132" s="49" t="s">
        <v>502</v>
      </c>
      <c r="D132" s="49" t="s">
        <v>501</v>
      </c>
      <c r="E132" s="49" t="s">
        <v>500</v>
      </c>
      <c r="F132" s="49" t="s">
        <v>501</v>
      </c>
      <c r="G132" s="49" t="s">
        <v>116</v>
      </c>
      <c r="H132" s="49" t="s">
        <v>467</v>
      </c>
      <c r="I132" s="61">
        <v>125925</v>
      </c>
      <c r="J132" s="62">
        <v>6.9485805042684134</v>
      </c>
      <c r="K132" s="63">
        <v>875</v>
      </c>
      <c r="L132" s="62">
        <v>8.4891800675004951</v>
      </c>
      <c r="M132" s="64">
        <v>1069</v>
      </c>
      <c r="N132" s="65">
        <v>0</v>
      </c>
      <c r="O132" s="66">
        <v>0</v>
      </c>
    </row>
    <row r="133" spans="1:15">
      <c r="A133" s="49" t="s">
        <v>538</v>
      </c>
      <c r="B133" s="49" t="s">
        <v>539</v>
      </c>
      <c r="C133" s="49" t="s">
        <v>537</v>
      </c>
      <c r="D133" s="49" t="s">
        <v>536</v>
      </c>
      <c r="E133" s="49" t="s">
        <v>535</v>
      </c>
      <c r="F133" s="49" t="s">
        <v>536</v>
      </c>
      <c r="G133" s="49" t="s">
        <v>90</v>
      </c>
      <c r="H133" s="49" t="s">
        <v>91</v>
      </c>
      <c r="I133" s="61">
        <v>97592</v>
      </c>
      <c r="J133" s="62">
        <v>7.0804984015083203</v>
      </c>
      <c r="K133" s="63">
        <v>691</v>
      </c>
      <c r="L133" s="62">
        <v>10.226248053119109</v>
      </c>
      <c r="M133" s="64">
        <v>998</v>
      </c>
      <c r="N133" s="65">
        <v>0</v>
      </c>
      <c r="O133" s="66">
        <v>0</v>
      </c>
    </row>
    <row r="134" spans="1:15">
      <c r="A134" s="49" t="s">
        <v>538</v>
      </c>
      <c r="B134" s="49" t="s">
        <v>539</v>
      </c>
      <c r="C134" s="49" t="s">
        <v>542</v>
      </c>
      <c r="D134" s="49" t="s">
        <v>541</v>
      </c>
      <c r="E134" s="49" t="s">
        <v>540</v>
      </c>
      <c r="F134" s="49" t="s">
        <v>541</v>
      </c>
      <c r="G134" s="49" t="s">
        <v>90</v>
      </c>
      <c r="H134" s="49" t="s">
        <v>91</v>
      </c>
      <c r="I134" s="61">
        <v>155457</v>
      </c>
      <c r="J134" s="62">
        <v>6.9794219623432845</v>
      </c>
      <c r="K134" s="63">
        <v>1085</v>
      </c>
      <c r="L134" s="62">
        <v>9.0507342866516129</v>
      </c>
      <c r="M134" s="64">
        <v>1406.9999999999998</v>
      </c>
      <c r="N134" s="65">
        <v>6.4326469699016453E-3</v>
      </c>
      <c r="O134" s="66">
        <v>1</v>
      </c>
    </row>
    <row r="135" spans="1:15">
      <c r="A135" s="49" t="s">
        <v>538</v>
      </c>
      <c r="B135" s="49" t="s">
        <v>539</v>
      </c>
      <c r="C135" s="49" t="s">
        <v>545</v>
      </c>
      <c r="D135" s="49" t="s">
        <v>544</v>
      </c>
      <c r="E135" s="49" t="s">
        <v>543</v>
      </c>
      <c r="F135" s="49" t="s">
        <v>544</v>
      </c>
      <c r="G135" s="49" t="s">
        <v>90</v>
      </c>
      <c r="H135" s="49" t="s">
        <v>91</v>
      </c>
      <c r="I135" s="61">
        <v>105471</v>
      </c>
      <c r="J135" s="62">
        <v>7.243697319642366</v>
      </c>
      <c r="K135" s="63">
        <v>764</v>
      </c>
      <c r="L135" s="62">
        <v>10.723326791250676</v>
      </c>
      <c r="M135" s="64">
        <v>1131</v>
      </c>
      <c r="N135" s="65">
        <v>1.8962558428383156E-2</v>
      </c>
      <c r="O135" s="66">
        <v>2</v>
      </c>
    </row>
    <row r="136" spans="1:15">
      <c r="A136" s="49" t="s">
        <v>538</v>
      </c>
      <c r="B136" s="49" t="s">
        <v>539</v>
      </c>
      <c r="C136" s="49" t="s">
        <v>548</v>
      </c>
      <c r="D136" s="49" t="s">
        <v>547</v>
      </c>
      <c r="E136" s="49" t="s">
        <v>546</v>
      </c>
      <c r="F136" s="49" t="s">
        <v>547</v>
      </c>
      <c r="G136" s="49" t="s">
        <v>90</v>
      </c>
      <c r="H136" s="49" t="s">
        <v>91</v>
      </c>
      <c r="I136" s="61">
        <v>113638</v>
      </c>
      <c r="J136" s="62">
        <v>5.926736248997849</v>
      </c>
      <c r="K136" s="63">
        <v>673.50245386361757</v>
      </c>
      <c r="L136" s="62">
        <v>8.2569700965810746</v>
      </c>
      <c r="M136" s="64">
        <v>938.30556783528027</v>
      </c>
      <c r="N136" s="65">
        <v>7.4927133362804677E-3</v>
      </c>
      <c r="O136" s="66">
        <v>0.85145695810823974</v>
      </c>
    </row>
    <row r="137" spans="1:15">
      <c r="A137" s="49" t="s">
        <v>538</v>
      </c>
      <c r="B137" s="49" t="s">
        <v>539</v>
      </c>
      <c r="C137" s="49" t="s">
        <v>548</v>
      </c>
      <c r="D137" s="49" t="s">
        <v>547</v>
      </c>
      <c r="E137" s="49" t="s">
        <v>546</v>
      </c>
      <c r="F137" s="49" t="s">
        <v>547</v>
      </c>
      <c r="G137" s="49" t="s">
        <v>88</v>
      </c>
      <c r="H137" s="49" t="s">
        <v>89</v>
      </c>
      <c r="I137" s="61">
        <v>19825</v>
      </c>
      <c r="J137" s="62">
        <v>5.926736248997849</v>
      </c>
      <c r="K137" s="63">
        <v>117.49754613638237</v>
      </c>
      <c r="L137" s="62">
        <v>8.2569700965810746</v>
      </c>
      <c r="M137" s="64">
        <v>163.69443216471981</v>
      </c>
      <c r="N137" s="65">
        <v>7.4927133362804677E-3</v>
      </c>
      <c r="O137" s="66">
        <v>0.14854304189176026</v>
      </c>
    </row>
    <row r="138" spans="1:15">
      <c r="A138" s="49" t="s">
        <v>538</v>
      </c>
      <c r="B138" s="49" t="s">
        <v>539</v>
      </c>
      <c r="C138" s="49" t="s">
        <v>551</v>
      </c>
      <c r="D138" s="49" t="s">
        <v>550</v>
      </c>
      <c r="E138" s="49" t="s">
        <v>549</v>
      </c>
      <c r="F138" s="49" t="s">
        <v>550</v>
      </c>
      <c r="G138" s="49" t="s">
        <v>90</v>
      </c>
      <c r="H138" s="49" t="s">
        <v>91</v>
      </c>
      <c r="I138" s="61">
        <v>93966</v>
      </c>
      <c r="J138" s="62">
        <v>5.6829065832322332</v>
      </c>
      <c r="K138" s="63">
        <v>534</v>
      </c>
      <c r="L138" s="62">
        <v>8.3328012259753521</v>
      </c>
      <c r="M138" s="64">
        <v>782.99999999999989</v>
      </c>
      <c r="N138" s="65">
        <v>0</v>
      </c>
      <c r="O138" s="66">
        <v>0</v>
      </c>
    </row>
    <row r="139" spans="1:15">
      <c r="A139" s="49" t="s">
        <v>538</v>
      </c>
      <c r="B139" s="49" t="s">
        <v>539</v>
      </c>
      <c r="C139" s="49" t="s">
        <v>554</v>
      </c>
      <c r="D139" s="49" t="s">
        <v>553</v>
      </c>
      <c r="E139" s="49" t="s">
        <v>552</v>
      </c>
      <c r="F139" s="49" t="s">
        <v>553</v>
      </c>
      <c r="G139" s="49" t="s">
        <v>90</v>
      </c>
      <c r="H139" s="49" t="s">
        <v>91</v>
      </c>
      <c r="I139" s="61">
        <v>96623</v>
      </c>
      <c r="J139" s="62">
        <v>10.163211657679849</v>
      </c>
      <c r="K139" s="63">
        <v>982</v>
      </c>
      <c r="L139" s="62">
        <v>14.510002794365731</v>
      </c>
      <c r="M139" s="64">
        <v>1402</v>
      </c>
      <c r="N139" s="65">
        <v>1.0349502706394958E-2</v>
      </c>
      <c r="O139" s="66">
        <v>1</v>
      </c>
    </row>
    <row r="140" spans="1:15">
      <c r="A140" s="49" t="s">
        <v>590</v>
      </c>
      <c r="B140" s="49" t="s">
        <v>591</v>
      </c>
      <c r="C140" s="49" t="s">
        <v>597</v>
      </c>
      <c r="D140" s="49" t="s">
        <v>596</v>
      </c>
      <c r="E140" s="49" t="s">
        <v>595</v>
      </c>
      <c r="F140" s="49" t="s">
        <v>596</v>
      </c>
      <c r="G140" s="49" t="s">
        <v>118</v>
      </c>
      <c r="H140" s="49" t="s">
        <v>119</v>
      </c>
      <c r="I140" s="61">
        <v>131018</v>
      </c>
      <c r="J140" s="62">
        <v>8.6629318108962128</v>
      </c>
      <c r="K140" s="63">
        <v>1135</v>
      </c>
      <c r="L140" s="62">
        <v>16.66183272527439</v>
      </c>
      <c r="M140" s="64">
        <v>2183</v>
      </c>
      <c r="N140" s="65">
        <v>0</v>
      </c>
      <c r="O140" s="66">
        <v>0</v>
      </c>
    </row>
    <row r="141" spans="1:15">
      <c r="A141" s="49" t="s">
        <v>590</v>
      </c>
      <c r="B141" s="49" t="s">
        <v>591</v>
      </c>
      <c r="C141" s="49" t="s">
        <v>600</v>
      </c>
      <c r="D141" s="49" t="s">
        <v>599</v>
      </c>
      <c r="E141" s="49" t="s">
        <v>598</v>
      </c>
      <c r="F141" s="49" t="s">
        <v>599</v>
      </c>
      <c r="G141" s="49" t="s">
        <v>118</v>
      </c>
      <c r="H141" s="49" t="s">
        <v>119</v>
      </c>
      <c r="I141" s="61">
        <v>166762</v>
      </c>
      <c r="J141" s="62">
        <v>10.044254686319425</v>
      </c>
      <c r="K141" s="63">
        <v>1675</v>
      </c>
      <c r="L141" s="62">
        <v>18.595363452105396</v>
      </c>
      <c r="M141" s="64">
        <v>3101</v>
      </c>
      <c r="N141" s="65">
        <v>0</v>
      </c>
      <c r="O141" s="66">
        <v>0</v>
      </c>
    </row>
    <row r="142" spans="1:15">
      <c r="A142" s="49" t="s">
        <v>590</v>
      </c>
      <c r="B142" s="49" t="s">
        <v>591</v>
      </c>
      <c r="C142" s="49" t="s">
        <v>588</v>
      </c>
      <c r="D142" s="49" t="s">
        <v>589</v>
      </c>
      <c r="E142" s="49" t="s">
        <v>601</v>
      </c>
      <c r="F142" s="49" t="s">
        <v>602</v>
      </c>
      <c r="G142" s="49" t="s">
        <v>118</v>
      </c>
      <c r="H142" s="49" t="s">
        <v>119</v>
      </c>
      <c r="I142" s="61">
        <v>114051</v>
      </c>
      <c r="J142" s="62">
        <v>10.283288298686074</v>
      </c>
      <c r="K142" s="63">
        <v>1172.8193137534454</v>
      </c>
      <c r="L142" s="62">
        <v>21.530634875373966</v>
      </c>
      <c r="M142" s="64">
        <v>2455.5904381712762</v>
      </c>
      <c r="N142" s="65">
        <v>1.357828560565943E-2</v>
      </c>
      <c r="O142" s="66">
        <v>1.5486170516110636</v>
      </c>
    </row>
    <row r="143" spans="1:15">
      <c r="A143" s="49" t="s">
        <v>590</v>
      </c>
      <c r="B143" s="49" t="s">
        <v>591</v>
      </c>
      <c r="C143" s="49" t="s">
        <v>605</v>
      </c>
      <c r="D143" s="49" t="s">
        <v>604</v>
      </c>
      <c r="E143" s="49" t="s">
        <v>603</v>
      </c>
      <c r="F143" s="49" t="s">
        <v>604</v>
      </c>
      <c r="G143" s="49" t="s">
        <v>118</v>
      </c>
      <c r="H143" s="49" t="s">
        <v>119</v>
      </c>
      <c r="I143" s="61">
        <v>118514</v>
      </c>
      <c r="J143" s="62">
        <v>10.386958502792918</v>
      </c>
      <c r="K143" s="63">
        <v>1231</v>
      </c>
      <c r="L143" s="62">
        <v>20.225458595608956</v>
      </c>
      <c r="M143" s="64">
        <v>2397</v>
      </c>
      <c r="N143" s="65">
        <v>8.437821691952006E-3</v>
      </c>
      <c r="O143" s="66">
        <v>1</v>
      </c>
    </row>
    <row r="144" spans="1:15">
      <c r="A144" s="49" t="s">
        <v>590</v>
      </c>
      <c r="B144" s="49" t="s">
        <v>591</v>
      </c>
      <c r="C144" s="49" t="s">
        <v>588</v>
      </c>
      <c r="D144" s="49" t="s">
        <v>589</v>
      </c>
      <c r="E144" s="49" t="s">
        <v>606</v>
      </c>
      <c r="F144" s="49" t="s">
        <v>607</v>
      </c>
      <c r="G144" s="49" t="s">
        <v>118</v>
      </c>
      <c r="H144" s="49" t="s">
        <v>119</v>
      </c>
      <c r="I144" s="61">
        <v>106890</v>
      </c>
      <c r="J144" s="62">
        <v>10.283288298686074</v>
      </c>
      <c r="K144" s="63">
        <v>1099.1806862465544</v>
      </c>
      <c r="L144" s="62">
        <v>21.530634875373966</v>
      </c>
      <c r="M144" s="64">
        <v>2301.4095618287233</v>
      </c>
      <c r="N144" s="65">
        <v>1.357828560565943E-2</v>
      </c>
      <c r="O144" s="66">
        <v>1.4513829483889364</v>
      </c>
    </row>
    <row r="145" spans="1:15">
      <c r="A145" s="49" t="s">
        <v>590</v>
      </c>
      <c r="B145" s="49" t="s">
        <v>591</v>
      </c>
      <c r="C145" s="49" t="s">
        <v>610</v>
      </c>
      <c r="D145" s="49" t="s">
        <v>609</v>
      </c>
      <c r="E145" s="49" t="s">
        <v>608</v>
      </c>
      <c r="F145" s="49" t="s">
        <v>609</v>
      </c>
      <c r="G145" s="49" t="s">
        <v>118</v>
      </c>
      <c r="H145" s="49" t="s">
        <v>119</v>
      </c>
      <c r="I145" s="61">
        <v>173132</v>
      </c>
      <c r="J145" s="62">
        <v>10.327380264769079</v>
      </c>
      <c r="K145" s="63">
        <v>1788.0000000000002</v>
      </c>
      <c r="L145" s="62">
        <v>18.390592149342698</v>
      </c>
      <c r="M145" s="64">
        <v>3184</v>
      </c>
      <c r="N145" s="65">
        <v>1.1551879490793152E-2</v>
      </c>
      <c r="O145" s="66">
        <v>2</v>
      </c>
    </row>
    <row r="146" spans="1:15">
      <c r="A146" s="49" t="s">
        <v>590</v>
      </c>
      <c r="B146" s="49" t="s">
        <v>591</v>
      </c>
      <c r="C146" s="49" t="s">
        <v>613</v>
      </c>
      <c r="D146" s="49" t="s">
        <v>612</v>
      </c>
      <c r="E146" s="49" t="s">
        <v>611</v>
      </c>
      <c r="F146" s="49" t="s">
        <v>612</v>
      </c>
      <c r="G146" s="49" t="s">
        <v>118</v>
      </c>
      <c r="H146" s="49" t="s">
        <v>119</v>
      </c>
      <c r="I146" s="61">
        <v>121387</v>
      </c>
      <c r="J146" s="62">
        <v>5.4206793149184014</v>
      </c>
      <c r="K146" s="63">
        <v>658</v>
      </c>
      <c r="L146" s="62">
        <v>12.060599569970424</v>
      </c>
      <c r="M146" s="64">
        <v>1464</v>
      </c>
      <c r="N146" s="65">
        <v>0</v>
      </c>
      <c r="O146" s="66">
        <v>0</v>
      </c>
    </row>
    <row r="147" spans="1:15">
      <c r="A147" s="49" t="s">
        <v>590</v>
      </c>
      <c r="B147" s="49" t="s">
        <v>591</v>
      </c>
      <c r="C147" s="49" t="s">
        <v>616</v>
      </c>
      <c r="D147" s="49" t="s">
        <v>615</v>
      </c>
      <c r="E147" s="49" t="s">
        <v>614</v>
      </c>
      <c r="F147" s="49" t="s">
        <v>615</v>
      </c>
      <c r="G147" s="49" t="s">
        <v>118</v>
      </c>
      <c r="H147" s="49" t="s">
        <v>119</v>
      </c>
      <c r="I147" s="61">
        <v>113320</v>
      </c>
      <c r="J147" s="62">
        <v>9.839392869749382</v>
      </c>
      <c r="K147" s="63">
        <v>1115</v>
      </c>
      <c r="L147" s="62">
        <v>18.125661842569713</v>
      </c>
      <c r="M147" s="64">
        <v>2054</v>
      </c>
      <c r="N147" s="65">
        <v>3.5298270384751147E-2</v>
      </c>
      <c r="O147" s="66">
        <v>4</v>
      </c>
    </row>
    <row r="148" spans="1:15">
      <c r="A148" s="49" t="s">
        <v>590</v>
      </c>
      <c r="B148" s="49" t="s">
        <v>591</v>
      </c>
      <c r="C148" s="49" t="s">
        <v>619</v>
      </c>
      <c r="D148" s="49" t="s">
        <v>618</v>
      </c>
      <c r="E148" s="49" t="s">
        <v>617</v>
      </c>
      <c r="F148" s="49" t="s">
        <v>618</v>
      </c>
      <c r="G148" s="49" t="s">
        <v>118</v>
      </c>
      <c r="H148" s="49" t="s">
        <v>119</v>
      </c>
      <c r="I148" s="61">
        <v>151015</v>
      </c>
      <c r="J148" s="62">
        <v>11.084991557130087</v>
      </c>
      <c r="K148" s="63">
        <v>1674</v>
      </c>
      <c r="L148" s="62">
        <v>20.335728238916666</v>
      </c>
      <c r="M148" s="64">
        <v>3071</v>
      </c>
      <c r="N148" s="65">
        <v>6.6218587557527403E-3</v>
      </c>
      <c r="O148" s="66">
        <v>1</v>
      </c>
    </row>
    <row r="149" spans="1:15">
      <c r="A149" s="49" t="s">
        <v>590</v>
      </c>
      <c r="B149" s="49" t="s">
        <v>591</v>
      </c>
      <c r="C149" s="49" t="s">
        <v>622</v>
      </c>
      <c r="D149" s="49" t="s">
        <v>621</v>
      </c>
      <c r="E149" s="49" t="s">
        <v>620</v>
      </c>
      <c r="F149" s="49" t="s">
        <v>621</v>
      </c>
      <c r="G149" s="49" t="s">
        <v>118</v>
      </c>
      <c r="H149" s="49" t="s">
        <v>119</v>
      </c>
      <c r="I149" s="61">
        <v>141458</v>
      </c>
      <c r="J149" s="62">
        <v>13.530517892236565</v>
      </c>
      <c r="K149" s="63">
        <v>1914</v>
      </c>
      <c r="L149" s="62">
        <v>27.605366964045867</v>
      </c>
      <c r="M149" s="64">
        <v>3905</v>
      </c>
      <c r="N149" s="65">
        <v>0</v>
      </c>
      <c r="O149" s="66">
        <v>0</v>
      </c>
    </row>
    <row r="150" spans="1:15">
      <c r="A150" s="49" t="s">
        <v>590</v>
      </c>
      <c r="B150" s="49" t="s">
        <v>591</v>
      </c>
      <c r="C150" s="49" t="s">
        <v>625</v>
      </c>
      <c r="D150" s="49" t="s">
        <v>624</v>
      </c>
      <c r="E150" s="49" t="s">
        <v>623</v>
      </c>
      <c r="F150" s="49" t="s">
        <v>624</v>
      </c>
      <c r="G150" s="49" t="s">
        <v>118</v>
      </c>
      <c r="H150" s="49" t="s">
        <v>119</v>
      </c>
      <c r="I150" s="61">
        <v>132571</v>
      </c>
      <c r="J150" s="62">
        <v>5.9892434997095894</v>
      </c>
      <c r="K150" s="63">
        <v>794</v>
      </c>
      <c r="L150" s="62">
        <v>11.178915449080117</v>
      </c>
      <c r="M150" s="64">
        <v>1482</v>
      </c>
      <c r="N150" s="65">
        <v>7.5431278333873922E-3</v>
      </c>
      <c r="O150" s="66">
        <v>1</v>
      </c>
    </row>
    <row r="151" spans="1:15">
      <c r="A151" s="49" t="s">
        <v>590</v>
      </c>
      <c r="B151" s="49" t="s">
        <v>591</v>
      </c>
      <c r="C151" s="49" t="s">
        <v>628</v>
      </c>
      <c r="D151" s="49" t="s">
        <v>627</v>
      </c>
      <c r="E151" s="49" t="s">
        <v>626</v>
      </c>
      <c r="F151" s="49" t="s">
        <v>627</v>
      </c>
      <c r="G151" s="49" t="s">
        <v>118</v>
      </c>
      <c r="H151" s="49" t="s">
        <v>119</v>
      </c>
      <c r="I151" s="61">
        <v>118939</v>
      </c>
      <c r="J151" s="62">
        <v>6.322568711692548</v>
      </c>
      <c r="K151" s="63">
        <v>751.99999999999989</v>
      </c>
      <c r="L151" s="62">
        <v>12.63672975222593</v>
      </c>
      <c r="M151" s="64">
        <v>1503</v>
      </c>
      <c r="N151" s="65">
        <v>1.6815342318331244E-2</v>
      </c>
      <c r="O151" s="66">
        <v>1.9999999999999998</v>
      </c>
    </row>
    <row r="152" spans="1:15">
      <c r="A152" s="49" t="s">
        <v>632</v>
      </c>
      <c r="B152" s="49" t="s">
        <v>633</v>
      </c>
      <c r="C152" s="49" t="s">
        <v>647</v>
      </c>
      <c r="D152" s="49" t="s">
        <v>646</v>
      </c>
      <c r="E152" s="49" t="s">
        <v>645</v>
      </c>
      <c r="F152" s="49" t="s">
        <v>646</v>
      </c>
      <c r="G152" s="49" t="s">
        <v>58</v>
      </c>
      <c r="H152" s="49" t="s">
        <v>59</v>
      </c>
      <c r="I152" s="61">
        <v>89344</v>
      </c>
      <c r="J152" s="62">
        <v>15.916010028653297</v>
      </c>
      <c r="K152" s="63">
        <v>1422</v>
      </c>
      <c r="L152" s="62">
        <v>20.896758595988537</v>
      </c>
      <c r="M152" s="64">
        <v>1867</v>
      </c>
      <c r="N152" s="65">
        <v>2.2385386819484241E-2</v>
      </c>
      <c r="O152" s="66">
        <v>2</v>
      </c>
    </row>
    <row r="153" spans="1:15">
      <c r="A153" s="49" t="s">
        <v>632</v>
      </c>
      <c r="B153" s="49" t="s">
        <v>633</v>
      </c>
      <c r="C153" s="49" t="s">
        <v>650</v>
      </c>
      <c r="D153" s="49" t="s">
        <v>649</v>
      </c>
      <c r="E153" s="49" t="s">
        <v>648</v>
      </c>
      <c r="F153" s="49" t="s">
        <v>649</v>
      </c>
      <c r="G153" s="49" t="s">
        <v>58</v>
      </c>
      <c r="H153" s="49" t="s">
        <v>59</v>
      </c>
      <c r="I153" s="61">
        <v>118870</v>
      </c>
      <c r="J153" s="62">
        <v>8.3704887692437104</v>
      </c>
      <c r="K153" s="63">
        <v>994.99999999999989</v>
      </c>
      <c r="L153" s="62">
        <v>11.03726760326407</v>
      </c>
      <c r="M153" s="64">
        <v>1312</v>
      </c>
      <c r="N153" s="65">
        <v>0</v>
      </c>
      <c r="O153" s="66">
        <v>0</v>
      </c>
    </row>
    <row r="154" spans="1:15">
      <c r="A154" s="49" t="s">
        <v>632</v>
      </c>
      <c r="B154" s="49" t="s">
        <v>633</v>
      </c>
      <c r="C154" s="49" t="s">
        <v>653</v>
      </c>
      <c r="D154" s="49" t="s">
        <v>652</v>
      </c>
      <c r="E154" s="49" t="s">
        <v>651</v>
      </c>
      <c r="F154" s="49" t="s">
        <v>652</v>
      </c>
      <c r="G154" s="49" t="s">
        <v>58</v>
      </c>
      <c r="H154" s="49" t="s">
        <v>59</v>
      </c>
      <c r="I154" s="61">
        <v>81211</v>
      </c>
      <c r="J154" s="62">
        <v>5.7381389220672077</v>
      </c>
      <c r="K154" s="63">
        <v>466</v>
      </c>
      <c r="L154" s="62">
        <v>8.3486227235226753</v>
      </c>
      <c r="M154" s="64">
        <v>678</v>
      </c>
      <c r="N154" s="65">
        <v>0</v>
      </c>
      <c r="O154" s="66">
        <v>0</v>
      </c>
    </row>
    <row r="155" spans="1:15">
      <c r="A155" s="49" t="s">
        <v>632</v>
      </c>
      <c r="B155" s="49" t="s">
        <v>633</v>
      </c>
      <c r="C155" s="49" t="s">
        <v>656</v>
      </c>
      <c r="D155" s="49" t="s">
        <v>655</v>
      </c>
      <c r="E155" s="49" t="s">
        <v>654</v>
      </c>
      <c r="F155" s="49" t="s">
        <v>655</v>
      </c>
      <c r="G155" s="49" t="s">
        <v>58</v>
      </c>
      <c r="H155" s="49" t="s">
        <v>59</v>
      </c>
      <c r="I155" s="61">
        <v>81133</v>
      </c>
      <c r="J155" s="62">
        <v>12.867760344126312</v>
      </c>
      <c r="K155" s="63">
        <v>1044</v>
      </c>
      <c r="L155" s="62">
        <v>16.343534689953533</v>
      </c>
      <c r="M155" s="64">
        <v>1325.9999999999998</v>
      </c>
      <c r="N155" s="65">
        <v>1.2325440942649722E-2</v>
      </c>
      <c r="O155" s="66">
        <v>1</v>
      </c>
    </row>
    <row r="156" spans="1:15">
      <c r="A156" s="49" t="s">
        <v>632</v>
      </c>
      <c r="B156" s="49" t="s">
        <v>633</v>
      </c>
      <c r="C156" s="49" t="s">
        <v>659</v>
      </c>
      <c r="D156" s="49" t="s">
        <v>658</v>
      </c>
      <c r="E156" s="49" t="s">
        <v>657</v>
      </c>
      <c r="F156" s="49" t="s">
        <v>658</v>
      </c>
      <c r="G156" s="49" t="s">
        <v>58</v>
      </c>
      <c r="H156" s="49" t="s">
        <v>59</v>
      </c>
      <c r="I156" s="61">
        <v>148119</v>
      </c>
      <c r="J156" s="62">
        <v>9.5531295782445209</v>
      </c>
      <c r="K156" s="63">
        <v>1415.0000000000002</v>
      </c>
      <c r="L156" s="62">
        <v>12.624983965595231</v>
      </c>
      <c r="M156" s="64">
        <v>1870</v>
      </c>
      <c r="N156" s="65">
        <v>6.7513283238477169E-3</v>
      </c>
      <c r="O156" s="66">
        <v>1</v>
      </c>
    </row>
    <row r="157" spans="1:15">
      <c r="A157" s="49" t="s">
        <v>632</v>
      </c>
      <c r="B157" s="49" t="s">
        <v>633</v>
      </c>
      <c r="C157" s="49" t="s">
        <v>662</v>
      </c>
      <c r="D157" s="49" t="s">
        <v>661</v>
      </c>
      <c r="E157" s="49" t="s">
        <v>660</v>
      </c>
      <c r="F157" s="49" t="s">
        <v>661</v>
      </c>
      <c r="G157" s="49" t="s">
        <v>58</v>
      </c>
      <c r="H157" s="49" t="s">
        <v>59</v>
      </c>
      <c r="I157" s="61">
        <v>92145</v>
      </c>
      <c r="J157" s="62">
        <v>9.5393130392316472</v>
      </c>
      <c r="K157" s="63">
        <v>879</v>
      </c>
      <c r="L157" s="62">
        <v>11.905149492647459</v>
      </c>
      <c r="M157" s="64">
        <v>1097</v>
      </c>
      <c r="N157" s="65">
        <v>2.1704921590970754E-2</v>
      </c>
      <c r="O157" s="66">
        <v>2</v>
      </c>
    </row>
    <row r="158" spans="1:15">
      <c r="A158" s="49" t="s">
        <v>632</v>
      </c>
      <c r="B158" s="49" t="s">
        <v>633</v>
      </c>
      <c r="C158" s="49" t="s">
        <v>665</v>
      </c>
      <c r="D158" s="49" t="s">
        <v>664</v>
      </c>
      <c r="E158" s="49" t="s">
        <v>663</v>
      </c>
      <c r="F158" s="49" t="s">
        <v>664</v>
      </c>
      <c r="G158" s="49" t="s">
        <v>58</v>
      </c>
      <c r="H158" s="49" t="s">
        <v>59</v>
      </c>
      <c r="I158" s="61">
        <v>144147</v>
      </c>
      <c r="J158" s="62">
        <v>11.210777886463125</v>
      </c>
      <c r="K158" s="63">
        <v>1616</v>
      </c>
      <c r="L158" s="62">
        <v>14.623960262787294</v>
      </c>
      <c r="M158" s="64">
        <v>2108</v>
      </c>
      <c r="N158" s="65">
        <v>0</v>
      </c>
      <c r="O158" s="66">
        <v>0</v>
      </c>
    </row>
    <row r="159" spans="1:15">
      <c r="A159" s="49" t="s">
        <v>632</v>
      </c>
      <c r="B159" s="49" t="s">
        <v>633</v>
      </c>
      <c r="C159" s="49" t="s">
        <v>668</v>
      </c>
      <c r="D159" s="49" t="s">
        <v>667</v>
      </c>
      <c r="E159" s="49" t="s">
        <v>666</v>
      </c>
      <c r="F159" s="49" t="s">
        <v>667</v>
      </c>
      <c r="G159" s="49" t="s">
        <v>58</v>
      </c>
      <c r="H159" s="49" t="s">
        <v>59</v>
      </c>
      <c r="I159" s="61">
        <v>62026</v>
      </c>
      <c r="J159" s="62">
        <v>4.5787250507851542</v>
      </c>
      <c r="K159" s="63">
        <v>284</v>
      </c>
      <c r="L159" s="62">
        <v>5.8201399413149328</v>
      </c>
      <c r="M159" s="64">
        <v>361</v>
      </c>
      <c r="N159" s="65">
        <v>0</v>
      </c>
      <c r="O159" s="66">
        <v>0</v>
      </c>
    </row>
    <row r="160" spans="1:15">
      <c r="A160" s="49" t="s">
        <v>632</v>
      </c>
      <c r="B160" s="49" t="s">
        <v>633</v>
      </c>
      <c r="C160" s="49" t="s">
        <v>671</v>
      </c>
      <c r="D160" s="49" t="s">
        <v>670</v>
      </c>
      <c r="E160" s="49" t="s">
        <v>669</v>
      </c>
      <c r="F160" s="49" t="s">
        <v>670</v>
      </c>
      <c r="G160" s="49" t="s">
        <v>58</v>
      </c>
      <c r="H160" s="49" t="s">
        <v>59</v>
      </c>
      <c r="I160" s="61">
        <v>71432</v>
      </c>
      <c r="J160" s="62">
        <v>9.2535558293201916</v>
      </c>
      <c r="K160" s="63">
        <v>660.99999999999989</v>
      </c>
      <c r="L160" s="62">
        <v>11.395453018255123</v>
      </c>
      <c r="M160" s="64">
        <v>813.99999999999989</v>
      </c>
      <c r="N160" s="65">
        <v>1.3999328032254453E-2</v>
      </c>
      <c r="O160" s="66">
        <v>1</v>
      </c>
    </row>
    <row r="161" spans="1:15">
      <c r="A161" s="49" t="s">
        <v>632</v>
      </c>
      <c r="B161" s="49" t="s">
        <v>633</v>
      </c>
      <c r="C161" s="49" t="s">
        <v>674</v>
      </c>
      <c r="D161" s="49" t="s">
        <v>673</v>
      </c>
      <c r="E161" s="49" t="s">
        <v>672</v>
      </c>
      <c r="F161" s="49" t="s">
        <v>673</v>
      </c>
      <c r="G161" s="49" t="s">
        <v>58</v>
      </c>
      <c r="H161" s="49" t="s">
        <v>59</v>
      </c>
      <c r="I161" s="61">
        <v>111086</v>
      </c>
      <c r="J161" s="62">
        <v>12.395801451127953</v>
      </c>
      <c r="K161" s="63">
        <v>1377</v>
      </c>
      <c r="L161" s="62">
        <v>16.824802405343608</v>
      </c>
      <c r="M161" s="64">
        <v>1869.0000000000002</v>
      </c>
      <c r="N161" s="65">
        <v>2.7006103379363735E-2</v>
      </c>
      <c r="O161" s="66">
        <v>3</v>
      </c>
    </row>
    <row r="162" spans="1:15">
      <c r="A162" s="49" t="s">
        <v>632</v>
      </c>
      <c r="B162" s="49" t="s">
        <v>633</v>
      </c>
      <c r="C162" s="49" t="s">
        <v>677</v>
      </c>
      <c r="D162" s="49" t="s">
        <v>676</v>
      </c>
      <c r="E162" s="49" t="s">
        <v>675</v>
      </c>
      <c r="F162" s="49" t="s">
        <v>676</v>
      </c>
      <c r="G162" s="49" t="s">
        <v>58</v>
      </c>
      <c r="H162" s="49" t="s">
        <v>59</v>
      </c>
      <c r="I162" s="61">
        <v>114496</v>
      </c>
      <c r="J162" s="62">
        <v>6.8736025712688651</v>
      </c>
      <c r="K162" s="63">
        <v>787</v>
      </c>
      <c r="L162" s="62">
        <v>8.3234348798211286</v>
      </c>
      <c r="M162" s="64">
        <v>952.99999999999989</v>
      </c>
      <c r="N162" s="65">
        <v>8.7339295695919514E-3</v>
      </c>
      <c r="O162" s="66">
        <v>1</v>
      </c>
    </row>
    <row r="163" spans="1:15">
      <c r="A163" s="49" t="s">
        <v>632</v>
      </c>
      <c r="B163" s="49" t="s">
        <v>633</v>
      </c>
      <c r="C163" s="49" t="s">
        <v>680</v>
      </c>
      <c r="D163" s="49" t="s">
        <v>679</v>
      </c>
      <c r="E163" s="49" t="s">
        <v>678</v>
      </c>
      <c r="F163" s="49" t="s">
        <v>679</v>
      </c>
      <c r="G163" s="49" t="s">
        <v>58</v>
      </c>
      <c r="H163" s="49" t="s">
        <v>59</v>
      </c>
      <c r="I163" s="61">
        <v>113067</v>
      </c>
      <c r="J163" s="62">
        <v>7.9510378801949289</v>
      </c>
      <c r="K163" s="63">
        <v>899</v>
      </c>
      <c r="L163" s="62">
        <v>10.97579311381747</v>
      </c>
      <c r="M163" s="64">
        <v>1241</v>
      </c>
      <c r="N163" s="65">
        <v>0</v>
      </c>
      <c r="O163" s="66">
        <v>0</v>
      </c>
    </row>
    <row r="164" spans="1:15">
      <c r="A164" s="49" t="s">
        <v>684</v>
      </c>
      <c r="B164" s="49" t="s">
        <v>685</v>
      </c>
      <c r="C164" s="49" t="s">
        <v>691</v>
      </c>
      <c r="D164" s="49" t="s">
        <v>690</v>
      </c>
      <c r="E164" s="49" t="s">
        <v>689</v>
      </c>
      <c r="F164" s="49" t="s">
        <v>690</v>
      </c>
      <c r="G164" s="49" t="s">
        <v>72</v>
      </c>
      <c r="H164" s="49" t="s">
        <v>73</v>
      </c>
      <c r="I164" s="61">
        <v>101950</v>
      </c>
      <c r="J164" s="62">
        <v>7.6704266797449732</v>
      </c>
      <c r="K164" s="63">
        <v>782</v>
      </c>
      <c r="L164" s="62">
        <v>6.0519862677783225</v>
      </c>
      <c r="M164" s="64">
        <v>617</v>
      </c>
      <c r="N164" s="65">
        <v>9.8087297694948502E-3</v>
      </c>
      <c r="O164" s="66">
        <v>1</v>
      </c>
    </row>
    <row r="165" spans="1:15">
      <c r="A165" s="49" t="s">
        <v>684</v>
      </c>
      <c r="B165" s="49" t="s">
        <v>685</v>
      </c>
      <c r="C165" s="49" t="s">
        <v>694</v>
      </c>
      <c r="D165" s="49" t="s">
        <v>693</v>
      </c>
      <c r="E165" s="49" t="s">
        <v>692</v>
      </c>
      <c r="F165" s="49" t="s">
        <v>693</v>
      </c>
      <c r="G165" s="49" t="s">
        <v>72</v>
      </c>
      <c r="H165" s="49" t="s">
        <v>73</v>
      </c>
      <c r="I165" s="61">
        <v>188416</v>
      </c>
      <c r="J165" s="62">
        <v>9.6329398777173925</v>
      </c>
      <c r="K165" s="63">
        <v>1815</v>
      </c>
      <c r="L165" s="62">
        <v>7.8390370244565224</v>
      </c>
      <c r="M165" s="64">
        <v>1477</v>
      </c>
      <c r="N165" s="65">
        <v>1.0614809782608696E-2</v>
      </c>
      <c r="O165" s="66">
        <v>2</v>
      </c>
    </row>
    <row r="166" spans="1:15">
      <c r="A166" s="49" t="s">
        <v>684</v>
      </c>
      <c r="B166" s="49" t="s">
        <v>685</v>
      </c>
      <c r="C166" s="49" t="s">
        <v>697</v>
      </c>
      <c r="D166" s="49" t="s">
        <v>696</v>
      </c>
      <c r="E166" s="49" t="s">
        <v>695</v>
      </c>
      <c r="F166" s="49" t="s">
        <v>696</v>
      </c>
      <c r="G166" s="49" t="s">
        <v>72</v>
      </c>
      <c r="H166" s="49" t="s">
        <v>73</v>
      </c>
      <c r="I166" s="61">
        <v>95537</v>
      </c>
      <c r="J166" s="62">
        <v>6.4477636936474871</v>
      </c>
      <c r="K166" s="63">
        <v>616</v>
      </c>
      <c r="L166" s="62">
        <v>5.7255304227681423</v>
      </c>
      <c r="M166" s="64">
        <v>547</v>
      </c>
      <c r="N166" s="65">
        <v>0</v>
      </c>
      <c r="O166" s="66">
        <v>0</v>
      </c>
    </row>
    <row r="167" spans="1:15">
      <c r="A167" s="49" t="s">
        <v>684</v>
      </c>
      <c r="B167" s="49" t="s">
        <v>685</v>
      </c>
      <c r="C167" s="49" t="s">
        <v>700</v>
      </c>
      <c r="D167" s="49" t="s">
        <v>699</v>
      </c>
      <c r="E167" s="49" t="s">
        <v>698</v>
      </c>
      <c r="F167" s="49" t="s">
        <v>699</v>
      </c>
      <c r="G167" s="49" t="s">
        <v>72</v>
      </c>
      <c r="H167" s="49" t="s">
        <v>73</v>
      </c>
      <c r="I167" s="61">
        <v>113666</v>
      </c>
      <c r="J167" s="62">
        <v>8.4282019249379765</v>
      </c>
      <c r="K167" s="63">
        <v>958</v>
      </c>
      <c r="L167" s="62">
        <v>6.6598631077015114</v>
      </c>
      <c r="M167" s="64">
        <v>757</v>
      </c>
      <c r="N167" s="65">
        <v>8.7977055583903733E-3</v>
      </c>
      <c r="O167" s="66">
        <v>1</v>
      </c>
    </row>
    <row r="168" spans="1:15">
      <c r="A168" s="49" t="s">
        <v>684</v>
      </c>
      <c r="B168" s="49" t="s">
        <v>685</v>
      </c>
      <c r="C168" s="49" t="s">
        <v>703</v>
      </c>
      <c r="D168" s="49" t="s">
        <v>702</v>
      </c>
      <c r="E168" s="49" t="s">
        <v>701</v>
      </c>
      <c r="F168" s="49" t="s">
        <v>702</v>
      </c>
      <c r="G168" s="49" t="s">
        <v>72</v>
      </c>
      <c r="H168" s="49" t="s">
        <v>73</v>
      </c>
      <c r="I168" s="61">
        <v>51394</v>
      </c>
      <c r="J168" s="62">
        <v>8.7948009495271826</v>
      </c>
      <c r="K168" s="63">
        <v>452.00000000000006</v>
      </c>
      <c r="L168" s="62">
        <v>7.7830096898470638</v>
      </c>
      <c r="M168" s="64">
        <v>400</v>
      </c>
      <c r="N168" s="65">
        <v>0</v>
      </c>
      <c r="O168" s="66">
        <v>0</v>
      </c>
    </row>
    <row r="169" spans="1:15">
      <c r="A169" s="49" t="s">
        <v>684</v>
      </c>
      <c r="B169" s="49" t="s">
        <v>685</v>
      </c>
      <c r="C169" s="49" t="s">
        <v>706</v>
      </c>
      <c r="D169" s="49" t="s">
        <v>705</v>
      </c>
      <c r="E169" s="49" t="s">
        <v>704</v>
      </c>
      <c r="F169" s="49" t="s">
        <v>705</v>
      </c>
      <c r="G169" s="49" t="s">
        <v>72</v>
      </c>
      <c r="H169" s="49" t="s">
        <v>73</v>
      </c>
      <c r="I169" s="61">
        <v>104809</v>
      </c>
      <c r="J169" s="62">
        <v>8.8637426175233038</v>
      </c>
      <c r="K169" s="63">
        <v>929</v>
      </c>
      <c r="L169" s="62">
        <v>8.0622847274566123</v>
      </c>
      <c r="M169" s="64">
        <v>845</v>
      </c>
      <c r="N169" s="65">
        <v>1.9082330715873636E-2</v>
      </c>
      <c r="O169" s="66">
        <v>2</v>
      </c>
    </row>
    <row r="170" spans="1:15">
      <c r="A170" s="49" t="s">
        <v>684</v>
      </c>
      <c r="B170" s="49" t="s">
        <v>685</v>
      </c>
      <c r="C170" s="49" t="s">
        <v>709</v>
      </c>
      <c r="D170" s="49" t="s">
        <v>708</v>
      </c>
      <c r="E170" s="49" t="s">
        <v>707</v>
      </c>
      <c r="F170" s="49" t="s">
        <v>708</v>
      </c>
      <c r="G170" s="49" t="s">
        <v>72</v>
      </c>
      <c r="H170" s="49" t="s">
        <v>73</v>
      </c>
      <c r="I170" s="61">
        <v>57313</v>
      </c>
      <c r="J170" s="62">
        <v>8.7240242178912304</v>
      </c>
      <c r="K170" s="63">
        <v>500.00000000000006</v>
      </c>
      <c r="L170" s="62">
        <v>8.3052710554324491</v>
      </c>
      <c r="M170" s="64">
        <v>476</v>
      </c>
      <c r="N170" s="65">
        <v>0</v>
      </c>
      <c r="O170" s="66">
        <v>0</v>
      </c>
    </row>
    <row r="171" spans="1:15">
      <c r="A171" s="49" t="s">
        <v>713</v>
      </c>
      <c r="B171" s="49" t="s">
        <v>714</v>
      </c>
      <c r="C171" s="49" t="s">
        <v>712</v>
      </c>
      <c r="D171" s="49" t="s">
        <v>711</v>
      </c>
      <c r="E171" s="49" t="s">
        <v>710</v>
      </c>
      <c r="F171" s="49" t="s">
        <v>711</v>
      </c>
      <c r="G171" s="49" t="s">
        <v>74</v>
      </c>
      <c r="H171" s="49" t="s">
        <v>75</v>
      </c>
      <c r="I171" s="61">
        <v>70837</v>
      </c>
      <c r="J171" s="62">
        <v>9.0348264325140804</v>
      </c>
      <c r="K171" s="63">
        <v>640</v>
      </c>
      <c r="L171" s="62">
        <v>13.594590397673532</v>
      </c>
      <c r="M171" s="64">
        <v>963</v>
      </c>
      <c r="N171" s="65">
        <v>4.2350748902409759E-2</v>
      </c>
      <c r="O171" s="66">
        <v>3</v>
      </c>
    </row>
    <row r="172" spans="1:15">
      <c r="A172" s="49" t="s">
        <v>713</v>
      </c>
      <c r="B172" s="49" t="s">
        <v>714</v>
      </c>
      <c r="C172" s="49" t="s">
        <v>717</v>
      </c>
      <c r="D172" s="49" t="s">
        <v>716</v>
      </c>
      <c r="E172" s="49" t="s">
        <v>715</v>
      </c>
      <c r="F172" s="49" t="s">
        <v>716</v>
      </c>
      <c r="G172" s="49" t="s">
        <v>74</v>
      </c>
      <c r="H172" s="49" t="s">
        <v>75</v>
      </c>
      <c r="I172" s="61">
        <v>142030</v>
      </c>
      <c r="J172" s="62">
        <v>10.24431458142646</v>
      </c>
      <c r="K172" s="63">
        <v>1455</v>
      </c>
      <c r="L172" s="62">
        <v>13.152150954023798</v>
      </c>
      <c r="M172" s="64">
        <v>1868</v>
      </c>
      <c r="N172" s="65">
        <v>2.8163064141378581E-2</v>
      </c>
      <c r="O172" s="66">
        <v>4</v>
      </c>
    </row>
    <row r="173" spans="1:15">
      <c r="A173" s="49" t="s">
        <v>713</v>
      </c>
      <c r="B173" s="49" t="s">
        <v>714</v>
      </c>
      <c r="C173" s="49" t="s">
        <v>720</v>
      </c>
      <c r="D173" s="49" t="s">
        <v>719</v>
      </c>
      <c r="E173" s="49" t="s">
        <v>718</v>
      </c>
      <c r="F173" s="49" t="s">
        <v>719</v>
      </c>
      <c r="G173" s="49" t="s">
        <v>74</v>
      </c>
      <c r="H173" s="49" t="s">
        <v>75</v>
      </c>
      <c r="I173" s="61">
        <v>100049</v>
      </c>
      <c r="J173" s="62">
        <v>14.782756449339823</v>
      </c>
      <c r="K173" s="63">
        <v>1479</v>
      </c>
      <c r="L173" s="62">
        <v>21.399514238023368</v>
      </c>
      <c r="M173" s="64">
        <v>2141</v>
      </c>
      <c r="N173" s="65">
        <v>2.9985307199472261E-2</v>
      </c>
      <c r="O173" s="66">
        <v>3</v>
      </c>
    </row>
    <row r="174" spans="1:15">
      <c r="A174" s="49" t="s">
        <v>713</v>
      </c>
      <c r="B174" s="49" t="s">
        <v>714</v>
      </c>
      <c r="C174" s="49" t="s">
        <v>723</v>
      </c>
      <c r="D174" s="49" t="s">
        <v>722</v>
      </c>
      <c r="E174" s="49" t="s">
        <v>721</v>
      </c>
      <c r="F174" s="49" t="s">
        <v>722</v>
      </c>
      <c r="G174" s="49" t="s">
        <v>74</v>
      </c>
      <c r="H174" s="49" t="s">
        <v>75</v>
      </c>
      <c r="I174" s="61">
        <v>118149</v>
      </c>
      <c r="J174" s="62">
        <v>3.8172138570787735</v>
      </c>
      <c r="K174" s="63">
        <v>451</v>
      </c>
      <c r="L174" s="62">
        <v>5.6115582865703475</v>
      </c>
      <c r="M174" s="64">
        <v>663</v>
      </c>
      <c r="N174" s="65">
        <v>0</v>
      </c>
      <c r="O174" s="66">
        <v>0</v>
      </c>
    </row>
    <row r="175" spans="1:15">
      <c r="A175" s="49" t="s">
        <v>713</v>
      </c>
      <c r="B175" s="49" t="s">
        <v>714</v>
      </c>
      <c r="C175" s="49" t="s">
        <v>726</v>
      </c>
      <c r="D175" s="49" t="s">
        <v>725</v>
      </c>
      <c r="E175" s="49" t="s">
        <v>724</v>
      </c>
      <c r="F175" s="49" t="s">
        <v>725</v>
      </c>
      <c r="G175" s="49" t="s">
        <v>74</v>
      </c>
      <c r="H175" s="49" t="s">
        <v>75</v>
      </c>
      <c r="I175" s="61">
        <v>95857</v>
      </c>
      <c r="J175" s="62">
        <v>7.0939002889721143</v>
      </c>
      <c r="K175" s="63">
        <v>680</v>
      </c>
      <c r="L175" s="62">
        <v>10.233994387473006</v>
      </c>
      <c r="M175" s="64">
        <v>981</v>
      </c>
      <c r="N175" s="65">
        <v>1.0432206307311934E-2</v>
      </c>
      <c r="O175" s="66">
        <v>1</v>
      </c>
    </row>
    <row r="176" spans="1:15">
      <c r="A176" s="49" t="s">
        <v>713</v>
      </c>
      <c r="B176" s="49" t="s">
        <v>714</v>
      </c>
      <c r="C176" s="49" t="s">
        <v>729</v>
      </c>
      <c r="D176" s="49" t="s">
        <v>728</v>
      </c>
      <c r="E176" s="49" t="s">
        <v>727</v>
      </c>
      <c r="F176" s="49" t="s">
        <v>728</v>
      </c>
      <c r="G176" s="49" t="s">
        <v>74</v>
      </c>
      <c r="H176" s="49" t="s">
        <v>75</v>
      </c>
      <c r="I176" s="61">
        <v>143225</v>
      </c>
      <c r="J176" s="62">
        <v>6.0324663990225167</v>
      </c>
      <c r="K176" s="63">
        <v>864</v>
      </c>
      <c r="L176" s="62">
        <v>7.8268458718799092</v>
      </c>
      <c r="M176" s="64">
        <v>1121</v>
      </c>
      <c r="N176" s="65">
        <v>6.9820212951649504E-3</v>
      </c>
      <c r="O176" s="66">
        <v>1</v>
      </c>
    </row>
    <row r="177" spans="1:15">
      <c r="A177" s="49" t="s">
        <v>713</v>
      </c>
      <c r="B177" s="49" t="s">
        <v>714</v>
      </c>
      <c r="C177" s="49" t="s">
        <v>732</v>
      </c>
      <c r="D177" s="49" t="s">
        <v>731</v>
      </c>
      <c r="E177" s="49" t="s">
        <v>730</v>
      </c>
      <c r="F177" s="49" t="s">
        <v>731</v>
      </c>
      <c r="G177" s="49" t="s">
        <v>74</v>
      </c>
      <c r="H177" s="49" t="s">
        <v>75</v>
      </c>
      <c r="I177" s="61">
        <v>96186</v>
      </c>
      <c r="J177" s="62">
        <v>6.4770340798037136</v>
      </c>
      <c r="K177" s="63">
        <v>623</v>
      </c>
      <c r="L177" s="62">
        <v>8.545942236915975</v>
      </c>
      <c r="M177" s="64">
        <v>822</v>
      </c>
      <c r="N177" s="65">
        <v>1.039652340257418E-2</v>
      </c>
      <c r="O177" s="66">
        <v>1</v>
      </c>
    </row>
    <row r="178" spans="1:15">
      <c r="A178" s="49" t="s">
        <v>767</v>
      </c>
      <c r="B178" s="49" t="s">
        <v>768</v>
      </c>
      <c r="C178" s="49" t="s">
        <v>766</v>
      </c>
      <c r="D178" s="49" t="s">
        <v>765</v>
      </c>
      <c r="E178" s="49" t="s">
        <v>764</v>
      </c>
      <c r="F178" s="49" t="s">
        <v>765</v>
      </c>
      <c r="G178" s="49" t="s">
        <v>94</v>
      </c>
      <c r="H178" s="49" t="s">
        <v>95</v>
      </c>
      <c r="I178" s="61">
        <v>141255</v>
      </c>
      <c r="J178" s="62">
        <v>8.2191780821917799</v>
      </c>
      <c r="K178" s="63">
        <v>1161</v>
      </c>
      <c r="L178" s="62">
        <v>12.105766167569289</v>
      </c>
      <c r="M178" s="64">
        <v>1709.9999999999998</v>
      </c>
      <c r="N178" s="65">
        <v>1.4158790839262326E-2</v>
      </c>
      <c r="O178" s="66">
        <v>2</v>
      </c>
    </row>
    <row r="179" spans="1:15">
      <c r="A179" s="49" t="s">
        <v>767</v>
      </c>
      <c r="B179" s="49" t="s">
        <v>768</v>
      </c>
      <c r="C179" s="49" t="s">
        <v>771</v>
      </c>
      <c r="D179" s="49" t="s">
        <v>770</v>
      </c>
      <c r="E179" s="49" t="s">
        <v>769</v>
      </c>
      <c r="F179" s="49" t="s">
        <v>770</v>
      </c>
      <c r="G179" s="49" t="s">
        <v>94</v>
      </c>
      <c r="H179" s="49" t="s">
        <v>95</v>
      </c>
      <c r="I179" s="61">
        <v>131931</v>
      </c>
      <c r="J179" s="62">
        <v>5.3664415489915189</v>
      </c>
      <c r="K179" s="63">
        <v>708.00000000000011</v>
      </c>
      <c r="L179" s="62">
        <v>9.2093594378879864</v>
      </c>
      <c r="M179" s="64">
        <v>1215</v>
      </c>
      <c r="N179" s="65">
        <v>7.5797197019654219E-3</v>
      </c>
      <c r="O179" s="66">
        <v>1</v>
      </c>
    </row>
    <row r="180" spans="1:15">
      <c r="A180" s="49" t="s">
        <v>767</v>
      </c>
      <c r="B180" s="49" t="s">
        <v>768</v>
      </c>
      <c r="C180" s="49" t="s">
        <v>774</v>
      </c>
      <c r="D180" s="49" t="s">
        <v>773</v>
      </c>
      <c r="E180" s="49" t="s">
        <v>772</v>
      </c>
      <c r="F180" s="49" t="s">
        <v>773</v>
      </c>
      <c r="G180" s="49" t="s">
        <v>94</v>
      </c>
      <c r="H180" s="49" t="s">
        <v>95</v>
      </c>
      <c r="I180" s="61">
        <v>99198</v>
      </c>
      <c r="J180" s="62">
        <v>14.778523760559688</v>
      </c>
      <c r="K180" s="63">
        <v>1466</v>
      </c>
      <c r="L180" s="62">
        <v>22.460130244561384</v>
      </c>
      <c r="M180" s="64">
        <v>2228</v>
      </c>
      <c r="N180" s="65">
        <v>4.0323393616806792E-2</v>
      </c>
      <c r="O180" s="66">
        <v>4</v>
      </c>
    </row>
    <row r="181" spans="1:15">
      <c r="A181" s="49" t="s">
        <v>767</v>
      </c>
      <c r="B181" s="49" t="s">
        <v>768</v>
      </c>
      <c r="C181" s="49" t="s">
        <v>777</v>
      </c>
      <c r="D181" s="49" t="s">
        <v>776</v>
      </c>
      <c r="E181" s="49" t="s">
        <v>775</v>
      </c>
      <c r="F181" s="49" t="s">
        <v>776</v>
      </c>
      <c r="G181" s="49" t="s">
        <v>94</v>
      </c>
      <c r="H181" s="49" t="s">
        <v>95</v>
      </c>
      <c r="I181" s="61">
        <v>151245</v>
      </c>
      <c r="J181" s="62">
        <v>8.423418955998546</v>
      </c>
      <c r="K181" s="63">
        <v>1274.0000000000002</v>
      </c>
      <c r="L181" s="62">
        <v>11.438394657674635</v>
      </c>
      <c r="M181" s="64">
        <v>1730</v>
      </c>
      <c r="N181" s="65">
        <v>1.9835366458395318E-2</v>
      </c>
      <c r="O181" s="66">
        <v>3</v>
      </c>
    </row>
    <row r="182" spans="1:15">
      <c r="A182" s="49" t="s">
        <v>767</v>
      </c>
      <c r="B182" s="49" t="s">
        <v>768</v>
      </c>
      <c r="C182" s="49" t="s">
        <v>780</v>
      </c>
      <c r="D182" s="49" t="s">
        <v>779</v>
      </c>
      <c r="E182" s="49" t="s">
        <v>778</v>
      </c>
      <c r="F182" s="49" t="s">
        <v>779</v>
      </c>
      <c r="G182" s="49" t="s">
        <v>94</v>
      </c>
      <c r="H182" s="49" t="s">
        <v>95</v>
      </c>
      <c r="I182" s="61">
        <v>105167</v>
      </c>
      <c r="J182" s="62">
        <v>6.3803284300208238</v>
      </c>
      <c r="K182" s="63">
        <v>671</v>
      </c>
      <c r="L182" s="62">
        <v>10.240855021061739</v>
      </c>
      <c r="M182" s="64">
        <v>1077</v>
      </c>
      <c r="N182" s="65">
        <v>9.508686184829843E-3</v>
      </c>
      <c r="O182" s="66">
        <v>1</v>
      </c>
    </row>
    <row r="183" spans="1:15">
      <c r="A183" s="49" t="s">
        <v>767</v>
      </c>
      <c r="B183" s="49" t="s">
        <v>768</v>
      </c>
      <c r="C183" s="49" t="s">
        <v>783</v>
      </c>
      <c r="D183" s="49" t="s">
        <v>782</v>
      </c>
      <c r="E183" s="49" t="s">
        <v>781</v>
      </c>
      <c r="F183" s="49" t="s">
        <v>782</v>
      </c>
      <c r="G183" s="49" t="s">
        <v>94</v>
      </c>
      <c r="H183" s="49" t="s">
        <v>95</v>
      </c>
      <c r="I183" s="61">
        <v>142177</v>
      </c>
      <c r="J183" s="62">
        <v>15.579172439986777</v>
      </c>
      <c r="K183" s="63">
        <v>2215</v>
      </c>
      <c r="L183" s="62">
        <v>23.892753398932317</v>
      </c>
      <c r="M183" s="64">
        <v>3397</v>
      </c>
      <c r="N183" s="65">
        <v>1.406697285777587E-2</v>
      </c>
      <c r="O183" s="66">
        <v>2</v>
      </c>
    </row>
    <row r="184" spans="1:15">
      <c r="A184" s="49" t="s">
        <v>767</v>
      </c>
      <c r="B184" s="49" t="s">
        <v>768</v>
      </c>
      <c r="C184" s="49" t="s">
        <v>786</v>
      </c>
      <c r="D184" s="49" t="s">
        <v>785</v>
      </c>
      <c r="E184" s="49" t="s">
        <v>784</v>
      </c>
      <c r="F184" s="49" t="s">
        <v>785</v>
      </c>
      <c r="G184" s="49" t="s">
        <v>94</v>
      </c>
      <c r="H184" s="49" t="s">
        <v>95</v>
      </c>
      <c r="I184" s="61">
        <v>143066</v>
      </c>
      <c r="J184" s="62">
        <v>5.3401926383627139</v>
      </c>
      <c r="K184" s="63">
        <v>764</v>
      </c>
      <c r="L184" s="62">
        <v>8.5065634043029092</v>
      </c>
      <c r="M184" s="64">
        <v>1217</v>
      </c>
      <c r="N184" s="65">
        <v>6.9897809402653319E-3</v>
      </c>
      <c r="O184" s="66">
        <v>0.99999999999999989</v>
      </c>
    </row>
    <row r="185" spans="1:15">
      <c r="A185" s="49" t="s">
        <v>909</v>
      </c>
      <c r="B185" s="49" t="s">
        <v>910</v>
      </c>
      <c r="C185" s="49" t="s">
        <v>916</v>
      </c>
      <c r="D185" s="49" t="s">
        <v>915</v>
      </c>
      <c r="E185" s="49" t="s">
        <v>914</v>
      </c>
      <c r="F185" s="49" t="s">
        <v>915</v>
      </c>
      <c r="G185" s="49" t="s">
        <v>76</v>
      </c>
      <c r="H185" s="49" t="s">
        <v>77</v>
      </c>
      <c r="I185" s="61">
        <v>73053</v>
      </c>
      <c r="J185" s="62">
        <v>11.717520156598633</v>
      </c>
      <c r="K185" s="63">
        <v>856</v>
      </c>
      <c r="L185" s="62">
        <v>16.577005735561855</v>
      </c>
      <c r="M185" s="64">
        <v>1211</v>
      </c>
      <c r="N185" s="65">
        <v>1.3688691771727376E-2</v>
      </c>
      <c r="O185" s="66">
        <v>1</v>
      </c>
    </row>
    <row r="186" spans="1:15">
      <c r="A186" s="49" t="s">
        <v>909</v>
      </c>
      <c r="B186" s="49" t="s">
        <v>910</v>
      </c>
      <c r="C186" s="49" t="s">
        <v>907</v>
      </c>
      <c r="D186" s="49" t="s">
        <v>908</v>
      </c>
      <c r="E186" s="49" t="s">
        <v>1231</v>
      </c>
      <c r="F186" s="49" t="s">
        <v>1232</v>
      </c>
      <c r="G186" s="49" t="s">
        <v>76</v>
      </c>
      <c r="H186" s="49" t="s">
        <v>77</v>
      </c>
      <c r="I186" s="61">
        <v>86951</v>
      </c>
      <c r="J186" s="62">
        <v>5.7332975230619976</v>
      </c>
      <c r="K186" s="63">
        <v>498.51595292776375</v>
      </c>
      <c r="L186" s="62">
        <v>7.8545079833153375</v>
      </c>
      <c r="M186" s="64">
        <v>682.95732365725189</v>
      </c>
      <c r="N186" s="65">
        <v>1.0962327959965578E-2</v>
      </c>
      <c r="O186" s="66">
        <v>0.95318537844696705</v>
      </c>
    </row>
    <row r="187" spans="1:15">
      <c r="A187" s="49" t="s">
        <v>909</v>
      </c>
      <c r="B187" s="49" t="s">
        <v>910</v>
      </c>
      <c r="C187" s="49" t="s">
        <v>919</v>
      </c>
      <c r="D187" s="49" t="s">
        <v>918</v>
      </c>
      <c r="E187" s="49" t="s">
        <v>917</v>
      </c>
      <c r="F187" s="49" t="s">
        <v>918</v>
      </c>
      <c r="G187" s="49" t="s">
        <v>76</v>
      </c>
      <c r="H187" s="49" t="s">
        <v>77</v>
      </c>
      <c r="I187" s="61">
        <v>95103</v>
      </c>
      <c r="J187" s="62">
        <v>6.1301956825757333</v>
      </c>
      <c r="K187" s="63">
        <v>583</v>
      </c>
      <c r="L187" s="62">
        <v>9.5896028516450595</v>
      </c>
      <c r="M187" s="64">
        <v>912.00000000000011</v>
      </c>
      <c r="N187" s="65">
        <v>0</v>
      </c>
      <c r="O187" s="66">
        <v>0</v>
      </c>
    </row>
    <row r="188" spans="1:15">
      <c r="A188" s="49" t="s">
        <v>909</v>
      </c>
      <c r="B188" s="49" t="s">
        <v>910</v>
      </c>
      <c r="C188" s="49" t="s">
        <v>922</v>
      </c>
      <c r="D188" s="49" t="s">
        <v>921</v>
      </c>
      <c r="E188" s="49" t="s">
        <v>920</v>
      </c>
      <c r="F188" s="49" t="s">
        <v>921</v>
      </c>
      <c r="G188" s="49" t="s">
        <v>76</v>
      </c>
      <c r="H188" s="49" t="s">
        <v>77</v>
      </c>
      <c r="I188" s="61">
        <v>102211</v>
      </c>
      <c r="J188" s="62">
        <v>10.096760622633571</v>
      </c>
      <c r="K188" s="63">
        <v>1032</v>
      </c>
      <c r="L188" s="62">
        <v>16.064807114694112</v>
      </c>
      <c r="M188" s="64">
        <v>1642</v>
      </c>
      <c r="N188" s="65">
        <v>2.935104832160922E-2</v>
      </c>
      <c r="O188" s="66">
        <v>3</v>
      </c>
    </row>
    <row r="189" spans="1:15">
      <c r="A189" s="49" t="s">
        <v>909</v>
      </c>
      <c r="B189" s="49" t="s">
        <v>910</v>
      </c>
      <c r="C189" s="49" t="s">
        <v>925</v>
      </c>
      <c r="D189" s="49" t="s">
        <v>924</v>
      </c>
      <c r="E189" s="49" t="s">
        <v>923</v>
      </c>
      <c r="F189" s="49" t="s">
        <v>924</v>
      </c>
      <c r="G189" s="49" t="s">
        <v>76</v>
      </c>
      <c r="H189" s="49" t="s">
        <v>77</v>
      </c>
      <c r="I189" s="61">
        <v>224290</v>
      </c>
      <c r="J189" s="62">
        <v>13.995273975656517</v>
      </c>
      <c r="K189" s="63">
        <v>3139</v>
      </c>
      <c r="L189" s="62">
        <v>20.165856703375095</v>
      </c>
      <c r="M189" s="64">
        <v>4523</v>
      </c>
      <c r="N189" s="65">
        <v>1.7834054126354273E-2</v>
      </c>
      <c r="O189" s="66">
        <v>4</v>
      </c>
    </row>
    <row r="190" spans="1:15">
      <c r="A190" s="49" t="s">
        <v>909</v>
      </c>
      <c r="B190" s="49" t="s">
        <v>910</v>
      </c>
      <c r="C190" s="49" t="s">
        <v>907</v>
      </c>
      <c r="D190" s="49" t="s">
        <v>908</v>
      </c>
      <c r="E190" s="49" t="s">
        <v>1233</v>
      </c>
      <c r="F190" s="49" t="s">
        <v>1234</v>
      </c>
      <c r="G190" s="49" t="s">
        <v>76</v>
      </c>
      <c r="H190" s="49" t="s">
        <v>77</v>
      </c>
      <c r="I190" s="61">
        <v>95492</v>
      </c>
      <c r="J190" s="62">
        <v>5.7332975230619976</v>
      </c>
      <c r="K190" s="63">
        <v>547.48404707223631</v>
      </c>
      <c r="L190" s="62">
        <v>7.8545079833153375</v>
      </c>
      <c r="M190" s="64">
        <v>750.04267634274822</v>
      </c>
      <c r="N190" s="65">
        <v>1.0962327959965578E-2</v>
      </c>
      <c r="O190" s="66">
        <v>1.0468146215530332</v>
      </c>
    </row>
    <row r="191" spans="1:15">
      <c r="A191" s="49" t="s">
        <v>909</v>
      </c>
      <c r="B191" s="49" t="s">
        <v>910</v>
      </c>
      <c r="C191" s="49" t="s">
        <v>928</v>
      </c>
      <c r="D191" s="49" t="s">
        <v>927</v>
      </c>
      <c r="E191" s="49" t="s">
        <v>926</v>
      </c>
      <c r="F191" s="49" t="s">
        <v>927</v>
      </c>
      <c r="G191" s="49" t="s">
        <v>76</v>
      </c>
      <c r="H191" s="49" t="s">
        <v>77</v>
      </c>
      <c r="I191" s="61">
        <v>80081</v>
      </c>
      <c r="J191" s="62">
        <v>10.589278355664888</v>
      </c>
      <c r="K191" s="63">
        <v>848</v>
      </c>
      <c r="L191" s="62">
        <v>15.359448558334686</v>
      </c>
      <c r="M191" s="64">
        <v>1230</v>
      </c>
      <c r="N191" s="65">
        <v>1.2487356551491614E-2</v>
      </c>
      <c r="O191" s="66">
        <v>1</v>
      </c>
    </row>
    <row r="192" spans="1:15">
      <c r="A192" s="49" t="s">
        <v>569</v>
      </c>
      <c r="B192" s="49" t="s">
        <v>568</v>
      </c>
      <c r="C192" s="49" t="s">
        <v>567</v>
      </c>
      <c r="D192" s="49" t="s">
        <v>568</v>
      </c>
      <c r="E192" s="49" t="s">
        <v>1157</v>
      </c>
      <c r="F192" s="49" t="s">
        <v>1158</v>
      </c>
      <c r="G192" s="49" t="s">
        <v>58</v>
      </c>
      <c r="H192" s="49" t="s">
        <v>59</v>
      </c>
      <c r="I192" s="61">
        <v>6056</v>
      </c>
      <c r="J192" s="62">
        <v>8.3224569375292052</v>
      </c>
      <c r="K192" s="63">
        <v>50.400799213676869</v>
      </c>
      <c r="L192" s="62">
        <v>8.7977957171170296</v>
      </c>
      <c r="M192" s="64">
        <v>53.279450862860728</v>
      </c>
      <c r="N192" s="65">
        <v>1.6113178969078813E-2</v>
      </c>
      <c r="O192" s="66">
        <v>9.758141183674128E-2</v>
      </c>
    </row>
    <row r="193" spans="1:15">
      <c r="A193" s="49" t="s">
        <v>569</v>
      </c>
      <c r="B193" s="49" t="s">
        <v>568</v>
      </c>
      <c r="C193" s="49" t="s">
        <v>567</v>
      </c>
      <c r="D193" s="49" t="s">
        <v>568</v>
      </c>
      <c r="E193" s="49" t="s">
        <v>1157</v>
      </c>
      <c r="F193" s="49" t="s">
        <v>1158</v>
      </c>
      <c r="G193" s="49" t="s">
        <v>50</v>
      </c>
      <c r="H193" s="49" t="s">
        <v>51</v>
      </c>
      <c r="I193" s="61">
        <v>51282</v>
      </c>
      <c r="J193" s="62">
        <v>8.3224569375292052</v>
      </c>
      <c r="K193" s="63">
        <v>426.79223667037274</v>
      </c>
      <c r="L193" s="62">
        <v>8.7977957171170296</v>
      </c>
      <c r="M193" s="64">
        <v>451.16855996519553</v>
      </c>
      <c r="N193" s="65">
        <v>1.6113178969078813E-2</v>
      </c>
      <c r="O193" s="66">
        <v>0.82631604389229962</v>
      </c>
    </row>
    <row r="194" spans="1:15">
      <c r="A194" s="49" t="s">
        <v>569</v>
      </c>
      <c r="B194" s="49" t="s">
        <v>568</v>
      </c>
      <c r="C194" s="49" t="s">
        <v>567</v>
      </c>
      <c r="D194" s="49" t="s">
        <v>568</v>
      </c>
      <c r="E194" s="49" t="s">
        <v>1159</v>
      </c>
      <c r="F194" s="49" t="s">
        <v>1160</v>
      </c>
      <c r="G194" s="49" t="s">
        <v>44</v>
      </c>
      <c r="H194" s="49" t="s">
        <v>45</v>
      </c>
      <c r="I194" s="61">
        <v>91932</v>
      </c>
      <c r="J194" s="62">
        <v>8.3224569375292052</v>
      </c>
      <c r="K194" s="63">
        <v>765.10011118093496</v>
      </c>
      <c r="L194" s="62">
        <v>8.7977957171170296</v>
      </c>
      <c r="M194" s="64">
        <v>808.79895586600276</v>
      </c>
      <c r="N194" s="65">
        <v>1.6113178969078813E-2</v>
      </c>
      <c r="O194" s="66">
        <v>1.4813167689853532</v>
      </c>
    </row>
    <row r="195" spans="1:15">
      <c r="A195" s="49" t="s">
        <v>569</v>
      </c>
      <c r="B195" s="49" t="s">
        <v>568</v>
      </c>
      <c r="C195" s="49" t="s">
        <v>567</v>
      </c>
      <c r="D195" s="49" t="s">
        <v>568</v>
      </c>
      <c r="E195" s="49" t="s">
        <v>1161</v>
      </c>
      <c r="F195" s="49" t="s">
        <v>1162</v>
      </c>
      <c r="G195" s="49" t="s">
        <v>44</v>
      </c>
      <c r="H195" s="49" t="s">
        <v>45</v>
      </c>
      <c r="I195" s="61">
        <v>161545</v>
      </c>
      <c r="J195" s="62">
        <v>8.3224569375292052</v>
      </c>
      <c r="K195" s="63">
        <v>1344.4513059731555</v>
      </c>
      <c r="L195" s="62">
        <v>8.7977957171170296</v>
      </c>
      <c r="M195" s="64">
        <v>1421.2399091216705</v>
      </c>
      <c r="N195" s="65">
        <v>1.6113178969078813E-2</v>
      </c>
      <c r="O195" s="66">
        <v>2.6030034965598365</v>
      </c>
    </row>
    <row r="196" spans="1:15">
      <c r="A196" s="49" t="s">
        <v>569</v>
      </c>
      <c r="B196" s="49" t="s">
        <v>568</v>
      </c>
      <c r="C196" s="49" t="s">
        <v>567</v>
      </c>
      <c r="D196" s="49" t="s">
        <v>568</v>
      </c>
      <c r="E196" s="49" t="s">
        <v>1163</v>
      </c>
      <c r="F196" s="49" t="s">
        <v>1164</v>
      </c>
      <c r="G196" s="49" t="s">
        <v>44</v>
      </c>
      <c r="H196" s="49" t="s">
        <v>45</v>
      </c>
      <c r="I196" s="61">
        <v>53732</v>
      </c>
      <c r="J196" s="62">
        <v>8.3224569375292052</v>
      </c>
      <c r="K196" s="63">
        <v>447.18225616731928</v>
      </c>
      <c r="L196" s="62">
        <v>8.7977957171170296</v>
      </c>
      <c r="M196" s="64">
        <v>472.72315947213224</v>
      </c>
      <c r="N196" s="65">
        <v>1.6113178969078813E-2</v>
      </c>
      <c r="O196" s="66">
        <v>0.86579333236654266</v>
      </c>
    </row>
    <row r="197" spans="1:15">
      <c r="A197" s="49" t="s">
        <v>569</v>
      </c>
      <c r="B197" s="49" t="s">
        <v>568</v>
      </c>
      <c r="C197" s="49" t="s">
        <v>567</v>
      </c>
      <c r="D197" s="49" t="s">
        <v>568</v>
      </c>
      <c r="E197" s="49" t="s">
        <v>1165</v>
      </c>
      <c r="F197" s="49" t="s">
        <v>1166</v>
      </c>
      <c r="G197" s="49" t="s">
        <v>44</v>
      </c>
      <c r="H197" s="49" t="s">
        <v>45</v>
      </c>
      <c r="I197" s="61">
        <v>55629</v>
      </c>
      <c r="J197" s="62">
        <v>8.3224569375292052</v>
      </c>
      <c r="K197" s="63">
        <v>462.96995697781222</v>
      </c>
      <c r="L197" s="62">
        <v>8.7977957171170296</v>
      </c>
      <c r="M197" s="64">
        <v>489.41257794750322</v>
      </c>
      <c r="N197" s="65">
        <v>1.6113178969078813E-2</v>
      </c>
      <c r="O197" s="66">
        <v>0.89636003287088517</v>
      </c>
    </row>
    <row r="198" spans="1:15">
      <c r="A198" s="49" t="s">
        <v>569</v>
      </c>
      <c r="B198" s="49" t="s">
        <v>568</v>
      </c>
      <c r="C198" s="49" t="s">
        <v>567</v>
      </c>
      <c r="D198" s="49" t="s">
        <v>568</v>
      </c>
      <c r="E198" s="49" t="s">
        <v>1167</v>
      </c>
      <c r="F198" s="49" t="s">
        <v>1168</v>
      </c>
      <c r="G198" s="49" t="s">
        <v>44</v>
      </c>
      <c r="H198" s="49" t="s">
        <v>45</v>
      </c>
      <c r="I198" s="61">
        <v>108737</v>
      </c>
      <c r="J198" s="62">
        <v>8.3224569375292052</v>
      </c>
      <c r="K198" s="63">
        <v>904.95900001611324</v>
      </c>
      <c r="L198" s="62">
        <v>8.7977957171170296</v>
      </c>
      <c r="M198" s="64">
        <v>956.64591289215446</v>
      </c>
      <c r="N198" s="65">
        <v>1.6113178969078813E-2</v>
      </c>
      <c r="O198" s="66">
        <v>1.7520987415607228</v>
      </c>
    </row>
    <row r="199" spans="1:15">
      <c r="A199" s="49" t="s">
        <v>569</v>
      </c>
      <c r="B199" s="49" t="s">
        <v>568</v>
      </c>
      <c r="C199" s="49" t="s">
        <v>567</v>
      </c>
      <c r="D199" s="49" t="s">
        <v>568</v>
      </c>
      <c r="E199" s="49" t="s">
        <v>1169</v>
      </c>
      <c r="F199" s="49" t="s">
        <v>1170</v>
      </c>
      <c r="G199" s="49" t="s">
        <v>44</v>
      </c>
      <c r="H199" s="49" t="s">
        <v>45</v>
      </c>
      <c r="I199" s="61">
        <v>91697</v>
      </c>
      <c r="J199" s="62">
        <v>8.3224569375292052</v>
      </c>
      <c r="K199" s="63">
        <v>763.14433380061564</v>
      </c>
      <c r="L199" s="62">
        <v>8.7977957171170296</v>
      </c>
      <c r="M199" s="64">
        <v>806.73147387248025</v>
      </c>
      <c r="N199" s="65">
        <v>1.6113178969078813E-2</v>
      </c>
      <c r="O199" s="66">
        <v>1.4775301719276197</v>
      </c>
    </row>
    <row r="200" spans="1:15">
      <c r="A200" s="49" t="s">
        <v>931</v>
      </c>
      <c r="B200" s="49" t="s">
        <v>932</v>
      </c>
      <c r="C200" s="49" t="s">
        <v>938</v>
      </c>
      <c r="D200" s="49" t="s">
        <v>937</v>
      </c>
      <c r="E200" s="49" t="s">
        <v>936</v>
      </c>
      <c r="F200" s="49" t="s">
        <v>937</v>
      </c>
      <c r="G200" s="49" t="s">
        <v>78</v>
      </c>
      <c r="H200" s="49" t="s">
        <v>79</v>
      </c>
      <c r="I200" s="61">
        <v>128337</v>
      </c>
      <c r="J200" s="62">
        <v>9.0776627161301882</v>
      </c>
      <c r="K200" s="63">
        <v>1165</v>
      </c>
      <c r="L200" s="62">
        <v>11.376298339527962</v>
      </c>
      <c r="M200" s="64">
        <v>1460</v>
      </c>
      <c r="N200" s="65">
        <v>0</v>
      </c>
      <c r="O200" s="66">
        <v>0</v>
      </c>
    </row>
    <row r="201" spans="1:15">
      <c r="A201" s="49" t="s">
        <v>931</v>
      </c>
      <c r="B201" s="49" t="s">
        <v>932</v>
      </c>
      <c r="C201" s="49" t="s">
        <v>941</v>
      </c>
      <c r="D201" s="49" t="s">
        <v>940</v>
      </c>
      <c r="E201" s="49" t="s">
        <v>939</v>
      </c>
      <c r="F201" s="49" t="s">
        <v>940</v>
      </c>
      <c r="G201" s="49" t="s">
        <v>78</v>
      </c>
      <c r="H201" s="49" t="s">
        <v>79</v>
      </c>
      <c r="I201" s="61">
        <v>118280</v>
      </c>
      <c r="J201" s="62">
        <v>10.787960771051742</v>
      </c>
      <c r="K201" s="63">
        <v>1276</v>
      </c>
      <c r="L201" s="62">
        <v>9.105512343591478</v>
      </c>
      <c r="M201" s="64">
        <v>1077</v>
      </c>
      <c r="N201" s="65">
        <v>8.4545147108555981E-3</v>
      </c>
      <c r="O201" s="66">
        <v>1</v>
      </c>
    </row>
    <row r="202" spans="1:15">
      <c r="A202" s="49" t="s">
        <v>931</v>
      </c>
      <c r="B202" s="49" t="s">
        <v>932</v>
      </c>
      <c r="C202" s="49" t="s">
        <v>929</v>
      </c>
      <c r="D202" s="49" t="s">
        <v>930</v>
      </c>
      <c r="E202" s="49" t="s">
        <v>942</v>
      </c>
      <c r="F202" s="49" t="s">
        <v>943</v>
      </c>
      <c r="G202" s="49" t="s">
        <v>78</v>
      </c>
      <c r="H202" s="49" t="s">
        <v>79</v>
      </c>
      <c r="I202" s="61">
        <v>114627</v>
      </c>
      <c r="J202" s="62">
        <v>5.1484410723660812</v>
      </c>
      <c r="K202" s="63">
        <v>590.15035480210679</v>
      </c>
      <c r="L202" s="62">
        <v>5.7609474938043705</v>
      </c>
      <c r="M202" s="64">
        <v>660.36012837231362</v>
      </c>
      <c r="N202" s="65">
        <v>5.6452204740856157E-3</v>
      </c>
      <c r="O202" s="66">
        <v>0.64709468728301189</v>
      </c>
    </row>
    <row r="203" spans="1:15">
      <c r="A203" s="49" t="s">
        <v>931</v>
      </c>
      <c r="B203" s="49" t="s">
        <v>932</v>
      </c>
      <c r="C203" s="49" t="s">
        <v>929</v>
      </c>
      <c r="D203" s="49" t="s">
        <v>930</v>
      </c>
      <c r="E203" s="49" t="s">
        <v>944</v>
      </c>
      <c r="F203" s="49" t="s">
        <v>945</v>
      </c>
      <c r="G203" s="49" t="s">
        <v>78</v>
      </c>
      <c r="H203" s="49" t="s">
        <v>79</v>
      </c>
      <c r="I203" s="61">
        <v>118239</v>
      </c>
      <c r="J203" s="62">
        <v>5.1484410723660812</v>
      </c>
      <c r="K203" s="63">
        <v>608.7465239554931</v>
      </c>
      <c r="L203" s="62">
        <v>5.7609474938043705</v>
      </c>
      <c r="M203" s="64">
        <v>681.16867071993499</v>
      </c>
      <c r="N203" s="65">
        <v>5.6452204740856157E-3</v>
      </c>
      <c r="O203" s="66">
        <v>0.66748522363540908</v>
      </c>
    </row>
    <row r="204" spans="1:15">
      <c r="A204" s="49" t="s">
        <v>931</v>
      </c>
      <c r="B204" s="49" t="s">
        <v>932</v>
      </c>
      <c r="C204" s="49" t="s">
        <v>948</v>
      </c>
      <c r="D204" s="49" t="s">
        <v>947</v>
      </c>
      <c r="E204" s="49" t="s">
        <v>946</v>
      </c>
      <c r="F204" s="49" t="s">
        <v>947</v>
      </c>
      <c r="G204" s="49" t="s">
        <v>78</v>
      </c>
      <c r="H204" s="49" t="s">
        <v>79</v>
      </c>
      <c r="I204" s="61">
        <v>109351</v>
      </c>
      <c r="J204" s="62">
        <v>11.101864637726221</v>
      </c>
      <c r="K204" s="63">
        <v>1214</v>
      </c>
      <c r="L204" s="62">
        <v>15.271922524713995</v>
      </c>
      <c r="M204" s="64">
        <v>1670</v>
      </c>
      <c r="N204" s="65">
        <v>0</v>
      </c>
      <c r="O204" s="66">
        <v>0</v>
      </c>
    </row>
    <row r="205" spans="1:15">
      <c r="A205" s="49" t="s">
        <v>931</v>
      </c>
      <c r="B205" s="49" t="s">
        <v>932</v>
      </c>
      <c r="C205" s="49" t="s">
        <v>951</v>
      </c>
      <c r="D205" s="49" t="s">
        <v>950</v>
      </c>
      <c r="E205" s="49" t="s">
        <v>949</v>
      </c>
      <c r="F205" s="49" t="s">
        <v>950</v>
      </c>
      <c r="G205" s="49" t="s">
        <v>78</v>
      </c>
      <c r="H205" s="49" t="s">
        <v>79</v>
      </c>
      <c r="I205" s="61">
        <v>123127</v>
      </c>
      <c r="J205" s="62">
        <v>7.8780446205949959</v>
      </c>
      <c r="K205" s="63">
        <v>970.00000000000011</v>
      </c>
      <c r="L205" s="62">
        <v>7.5856635831296142</v>
      </c>
      <c r="M205" s="64">
        <v>934</v>
      </c>
      <c r="N205" s="65">
        <v>8.1216954851494796E-3</v>
      </c>
      <c r="O205" s="66">
        <v>1</v>
      </c>
    </row>
    <row r="206" spans="1:15">
      <c r="A206" s="49" t="s">
        <v>931</v>
      </c>
      <c r="B206" s="49" t="s">
        <v>932</v>
      </c>
      <c r="C206" s="49" t="s">
        <v>929</v>
      </c>
      <c r="D206" s="49" t="s">
        <v>930</v>
      </c>
      <c r="E206" s="49" t="s">
        <v>952</v>
      </c>
      <c r="F206" s="49" t="s">
        <v>953</v>
      </c>
      <c r="G206" s="49" t="s">
        <v>78</v>
      </c>
      <c r="H206" s="49" t="s">
        <v>79</v>
      </c>
      <c r="I206" s="61">
        <v>121416</v>
      </c>
      <c r="J206" s="62">
        <v>5.1484410723660812</v>
      </c>
      <c r="K206" s="63">
        <v>625.10312124240011</v>
      </c>
      <c r="L206" s="62">
        <v>5.7609474938043705</v>
      </c>
      <c r="M206" s="64">
        <v>699.47120090775149</v>
      </c>
      <c r="N206" s="65">
        <v>5.6452204740856157E-3</v>
      </c>
      <c r="O206" s="66">
        <v>0.68542008908157914</v>
      </c>
    </row>
    <row r="207" spans="1:15">
      <c r="A207" s="49" t="s">
        <v>189</v>
      </c>
      <c r="B207" s="49" t="s">
        <v>190</v>
      </c>
      <c r="C207" s="49" t="s">
        <v>239</v>
      </c>
      <c r="D207" s="49" t="s">
        <v>238</v>
      </c>
      <c r="E207" s="49" t="s">
        <v>237</v>
      </c>
      <c r="F207" s="49" t="s">
        <v>238</v>
      </c>
      <c r="G207" s="49" t="s">
        <v>112</v>
      </c>
      <c r="H207" s="49" t="s">
        <v>113</v>
      </c>
      <c r="I207" s="61">
        <v>151846</v>
      </c>
      <c r="J207" s="62">
        <v>8.0015278637567011</v>
      </c>
      <c r="K207" s="63">
        <v>1215</v>
      </c>
      <c r="L207" s="62">
        <v>11.709231721612687</v>
      </c>
      <c r="M207" s="64">
        <v>1778</v>
      </c>
      <c r="N207" s="65">
        <v>6.5856196409520172E-3</v>
      </c>
      <c r="O207" s="66">
        <v>1</v>
      </c>
    </row>
    <row r="208" spans="1:15">
      <c r="A208" s="49" t="s">
        <v>189</v>
      </c>
      <c r="B208" s="49" t="s">
        <v>190</v>
      </c>
      <c r="C208" s="49" t="s">
        <v>242</v>
      </c>
      <c r="D208" s="49" t="s">
        <v>241</v>
      </c>
      <c r="E208" s="49" t="s">
        <v>240</v>
      </c>
      <c r="F208" s="49" t="s">
        <v>241</v>
      </c>
      <c r="G208" s="49" t="s">
        <v>112</v>
      </c>
      <c r="H208" s="49" t="s">
        <v>113</v>
      </c>
      <c r="I208" s="61">
        <v>151584</v>
      </c>
      <c r="J208" s="62">
        <v>10.119801562170149</v>
      </c>
      <c r="K208" s="63">
        <v>1534</v>
      </c>
      <c r="L208" s="62">
        <v>15.364418408275279</v>
      </c>
      <c r="M208" s="64">
        <v>2329</v>
      </c>
      <c r="N208" s="65">
        <v>1.3194004644289634E-2</v>
      </c>
      <c r="O208" s="66">
        <v>2</v>
      </c>
    </row>
    <row r="209" spans="1:15">
      <c r="A209" s="49" t="s">
        <v>189</v>
      </c>
      <c r="B209" s="49" t="s">
        <v>190</v>
      </c>
      <c r="C209" s="49" t="s">
        <v>245</v>
      </c>
      <c r="D209" s="49" t="s">
        <v>244</v>
      </c>
      <c r="E209" s="49" t="s">
        <v>243</v>
      </c>
      <c r="F209" s="49" t="s">
        <v>244</v>
      </c>
      <c r="G209" s="49" t="s">
        <v>112</v>
      </c>
      <c r="H209" s="49" t="s">
        <v>113</v>
      </c>
      <c r="I209" s="61">
        <v>143782</v>
      </c>
      <c r="J209" s="62">
        <v>4.7989317160701619</v>
      </c>
      <c r="K209" s="63">
        <v>690</v>
      </c>
      <c r="L209" s="62">
        <v>6.7880541375137362</v>
      </c>
      <c r="M209" s="64">
        <v>976.00000000000011</v>
      </c>
      <c r="N209" s="65">
        <v>0</v>
      </c>
      <c r="O209" s="66">
        <v>0</v>
      </c>
    </row>
    <row r="210" spans="1:15">
      <c r="A210" s="49" t="s">
        <v>189</v>
      </c>
      <c r="B210" s="49" t="s">
        <v>190</v>
      </c>
      <c r="C210" s="49" t="s">
        <v>248</v>
      </c>
      <c r="D210" s="49" t="s">
        <v>247</v>
      </c>
      <c r="E210" s="49" t="s">
        <v>246</v>
      </c>
      <c r="F210" s="49" t="s">
        <v>247</v>
      </c>
      <c r="G210" s="49" t="s">
        <v>126</v>
      </c>
      <c r="H210" s="49" t="s">
        <v>127</v>
      </c>
      <c r="I210" s="61">
        <v>6656</v>
      </c>
      <c r="J210" s="62">
        <v>4.9380030454644332</v>
      </c>
      <c r="K210" s="63">
        <v>32.867348270611267</v>
      </c>
      <c r="L210" s="62">
        <v>7.9979696903777837</v>
      </c>
      <c r="M210" s="64">
        <v>53.234486259154522</v>
      </c>
      <c r="N210" s="65">
        <v>7.2511057936335294E-3</v>
      </c>
      <c r="O210" s="66">
        <v>4.8263360162424766E-2</v>
      </c>
    </row>
    <row r="211" spans="1:15">
      <c r="A211" s="49" t="s">
        <v>189</v>
      </c>
      <c r="B211" s="49" t="s">
        <v>190</v>
      </c>
      <c r="C211" s="49" t="s">
        <v>248</v>
      </c>
      <c r="D211" s="49" t="s">
        <v>247</v>
      </c>
      <c r="E211" s="49" t="s">
        <v>246</v>
      </c>
      <c r="F211" s="49" t="s">
        <v>247</v>
      </c>
      <c r="G211" s="49" t="s">
        <v>112</v>
      </c>
      <c r="H211" s="49" t="s">
        <v>113</v>
      </c>
      <c r="I211" s="61">
        <v>131254</v>
      </c>
      <c r="J211" s="62">
        <v>4.9380030454644332</v>
      </c>
      <c r="K211" s="63">
        <v>648.13265172938873</v>
      </c>
      <c r="L211" s="62">
        <v>7.9979696903777837</v>
      </c>
      <c r="M211" s="64">
        <v>1049.7655137408456</v>
      </c>
      <c r="N211" s="65">
        <v>7.2511057936335294E-3</v>
      </c>
      <c r="O211" s="66">
        <v>0.95173663983757517</v>
      </c>
    </row>
    <row r="212" spans="1:15">
      <c r="A212" s="49" t="s">
        <v>189</v>
      </c>
      <c r="B212" s="49" t="s">
        <v>190</v>
      </c>
      <c r="C212" s="49" t="s">
        <v>251</v>
      </c>
      <c r="D212" s="49" t="s">
        <v>250</v>
      </c>
      <c r="E212" s="49" t="s">
        <v>249</v>
      </c>
      <c r="F212" s="49" t="s">
        <v>250</v>
      </c>
      <c r="G212" s="49" t="s">
        <v>112</v>
      </c>
      <c r="H212" s="49" t="s">
        <v>113</v>
      </c>
      <c r="I212" s="61">
        <v>111758</v>
      </c>
      <c r="J212" s="62">
        <v>4.8676604806814723</v>
      </c>
      <c r="K212" s="63">
        <v>544</v>
      </c>
      <c r="L212" s="62">
        <v>7.1851679521823941</v>
      </c>
      <c r="M212" s="64">
        <v>803</v>
      </c>
      <c r="N212" s="65">
        <v>0</v>
      </c>
      <c r="O212" s="66">
        <v>0</v>
      </c>
    </row>
    <row r="213" spans="1:15">
      <c r="A213" s="49" t="s">
        <v>172</v>
      </c>
      <c r="B213" s="49" t="s">
        <v>173</v>
      </c>
      <c r="C213" s="49" t="s">
        <v>960</v>
      </c>
      <c r="D213" s="49" t="s">
        <v>961</v>
      </c>
      <c r="E213" s="49" t="s">
        <v>1171</v>
      </c>
      <c r="F213" s="49" t="s">
        <v>1172</v>
      </c>
      <c r="G213" s="49" t="s">
        <v>138</v>
      </c>
      <c r="H213" s="49" t="s">
        <v>139</v>
      </c>
      <c r="I213" s="61">
        <v>116288</v>
      </c>
      <c r="J213" s="62">
        <v>7.2643304702838165</v>
      </c>
      <c r="K213" s="63">
        <v>844.7544617283645</v>
      </c>
      <c r="L213" s="62">
        <v>12.623902413935596</v>
      </c>
      <c r="M213" s="64">
        <v>1468.0083639117427</v>
      </c>
      <c r="N213" s="65">
        <v>7.0940727248865396E-3</v>
      </c>
      <c r="O213" s="66">
        <v>0.82495552903160596</v>
      </c>
    </row>
    <row r="214" spans="1:15">
      <c r="A214" s="49" t="s">
        <v>172</v>
      </c>
      <c r="B214" s="49" t="s">
        <v>173</v>
      </c>
      <c r="C214" s="49" t="s">
        <v>960</v>
      </c>
      <c r="D214" s="49" t="s">
        <v>961</v>
      </c>
      <c r="E214" s="49" t="s">
        <v>1173</v>
      </c>
      <c r="F214" s="49" t="s">
        <v>1174</v>
      </c>
      <c r="G214" s="49" t="s">
        <v>138</v>
      </c>
      <c r="H214" s="49" t="s">
        <v>139</v>
      </c>
      <c r="I214" s="61">
        <v>123446</v>
      </c>
      <c r="J214" s="62">
        <v>7.2643304702838165</v>
      </c>
      <c r="K214" s="63">
        <v>896.75253923465596</v>
      </c>
      <c r="L214" s="62">
        <v>12.623902413935596</v>
      </c>
      <c r="M214" s="64">
        <v>1558.3702573906937</v>
      </c>
      <c r="N214" s="65">
        <v>7.0940727248865396E-3</v>
      </c>
      <c r="O214" s="66">
        <v>0.87573490159634371</v>
      </c>
    </row>
    <row r="215" spans="1:15">
      <c r="A215" s="49" t="s">
        <v>172</v>
      </c>
      <c r="B215" s="49" t="s">
        <v>173</v>
      </c>
      <c r="C215" s="49" t="s">
        <v>960</v>
      </c>
      <c r="D215" s="49" t="s">
        <v>961</v>
      </c>
      <c r="E215" s="49" t="s">
        <v>1175</v>
      </c>
      <c r="F215" s="49" t="s">
        <v>1176</v>
      </c>
      <c r="G215" s="49" t="s">
        <v>138</v>
      </c>
      <c r="H215" s="49" t="s">
        <v>139</v>
      </c>
      <c r="I215" s="61">
        <v>168696</v>
      </c>
      <c r="J215" s="62">
        <v>7.2643304702838165</v>
      </c>
      <c r="K215" s="63">
        <v>1225.4634930149987</v>
      </c>
      <c r="L215" s="62">
        <v>12.623902413935596</v>
      </c>
      <c r="M215" s="64">
        <v>2129.6018416212796</v>
      </c>
      <c r="N215" s="65">
        <v>7.0940727248865396E-3</v>
      </c>
      <c r="O215" s="66">
        <v>1.1967416923974596</v>
      </c>
    </row>
    <row r="216" spans="1:15">
      <c r="A216" s="49" t="s">
        <v>1015</v>
      </c>
      <c r="B216" s="49" t="s">
        <v>1016</v>
      </c>
      <c r="C216" s="49" t="s">
        <v>1019</v>
      </c>
      <c r="D216" s="49" t="s">
        <v>1018</v>
      </c>
      <c r="E216" s="49" t="s">
        <v>1017</v>
      </c>
      <c r="F216" s="49" t="s">
        <v>1018</v>
      </c>
      <c r="G216" s="49" t="s">
        <v>82</v>
      </c>
      <c r="H216" s="49" t="s">
        <v>83</v>
      </c>
      <c r="I216" s="61">
        <v>101484</v>
      </c>
      <c r="J216" s="62">
        <v>6.3950967640219147</v>
      </c>
      <c r="K216" s="63">
        <v>649</v>
      </c>
      <c r="L216" s="62">
        <v>7.6169642505222503</v>
      </c>
      <c r="M216" s="64">
        <v>773</v>
      </c>
      <c r="N216" s="65">
        <v>9.8537700524220558E-3</v>
      </c>
      <c r="O216" s="66">
        <v>0.99999999999999989</v>
      </c>
    </row>
    <row r="217" spans="1:15">
      <c r="A217" s="49" t="s">
        <v>1015</v>
      </c>
      <c r="B217" s="49" t="s">
        <v>1016</v>
      </c>
      <c r="C217" s="49" t="s">
        <v>1022</v>
      </c>
      <c r="D217" s="49" t="s">
        <v>1021</v>
      </c>
      <c r="E217" s="49" t="s">
        <v>1020</v>
      </c>
      <c r="F217" s="49" t="s">
        <v>1021</v>
      </c>
      <c r="G217" s="49" t="s">
        <v>82</v>
      </c>
      <c r="H217" s="49" t="s">
        <v>83</v>
      </c>
      <c r="I217" s="61">
        <v>120923</v>
      </c>
      <c r="J217" s="62">
        <v>6.6819380928359369</v>
      </c>
      <c r="K217" s="63">
        <v>808</v>
      </c>
      <c r="L217" s="62">
        <v>8.0050941508232505</v>
      </c>
      <c r="M217" s="64">
        <v>967.99999999999989</v>
      </c>
      <c r="N217" s="65">
        <v>4.1348626812103571E-2</v>
      </c>
      <c r="O217" s="66">
        <v>5</v>
      </c>
    </row>
    <row r="218" spans="1:15">
      <c r="A218" s="49" t="s">
        <v>1015</v>
      </c>
      <c r="B218" s="49" t="s">
        <v>1016</v>
      </c>
      <c r="C218" s="49" t="s">
        <v>1025</v>
      </c>
      <c r="D218" s="49" t="s">
        <v>1024</v>
      </c>
      <c r="E218" s="49" t="s">
        <v>1023</v>
      </c>
      <c r="F218" s="49" t="s">
        <v>1024</v>
      </c>
      <c r="G218" s="49" t="s">
        <v>82</v>
      </c>
      <c r="H218" s="49" t="s">
        <v>83</v>
      </c>
      <c r="I218" s="61">
        <v>105637</v>
      </c>
      <c r="J218" s="62">
        <v>5.0077150998229785</v>
      </c>
      <c r="K218" s="63">
        <v>529</v>
      </c>
      <c r="L218" s="62">
        <v>6.6359324857767641</v>
      </c>
      <c r="M218" s="64">
        <v>701</v>
      </c>
      <c r="N218" s="65">
        <v>9.4663801508940992E-3</v>
      </c>
      <c r="O218" s="66">
        <v>1</v>
      </c>
    </row>
    <row r="219" spans="1:15">
      <c r="A219" s="49" t="s">
        <v>1015</v>
      </c>
      <c r="B219" s="49" t="s">
        <v>1016</v>
      </c>
      <c r="C219" s="49" t="s">
        <v>1028</v>
      </c>
      <c r="D219" s="49" t="s">
        <v>1027</v>
      </c>
      <c r="E219" s="49" t="s">
        <v>1026</v>
      </c>
      <c r="F219" s="49" t="s">
        <v>1027</v>
      </c>
      <c r="G219" s="49" t="s">
        <v>82</v>
      </c>
      <c r="H219" s="49" t="s">
        <v>83</v>
      </c>
      <c r="I219" s="61">
        <v>129610</v>
      </c>
      <c r="J219" s="62">
        <v>7.1213640922768304</v>
      </c>
      <c r="K219" s="63">
        <v>923</v>
      </c>
      <c r="L219" s="62">
        <v>8.3326903788287936</v>
      </c>
      <c r="M219" s="64">
        <v>1080</v>
      </c>
      <c r="N219" s="65">
        <v>0</v>
      </c>
      <c r="O219" s="66">
        <v>0</v>
      </c>
    </row>
    <row r="220" spans="1:15">
      <c r="A220" s="49" t="s">
        <v>1015</v>
      </c>
      <c r="B220" s="49" t="s">
        <v>1016</v>
      </c>
      <c r="C220" s="49" t="s">
        <v>1031</v>
      </c>
      <c r="D220" s="49" t="s">
        <v>1030</v>
      </c>
      <c r="E220" s="49" t="s">
        <v>1029</v>
      </c>
      <c r="F220" s="49" t="s">
        <v>1030</v>
      </c>
      <c r="G220" s="49" t="s">
        <v>82</v>
      </c>
      <c r="H220" s="49" t="s">
        <v>83</v>
      </c>
      <c r="I220" s="61">
        <v>112369</v>
      </c>
      <c r="J220" s="62">
        <v>3.9957639562512788</v>
      </c>
      <c r="K220" s="63">
        <v>448.99999999999994</v>
      </c>
      <c r="L220" s="62">
        <v>4.7166033336596396</v>
      </c>
      <c r="M220" s="64">
        <v>530</v>
      </c>
      <c r="N220" s="65">
        <v>8.8992515729427145E-3</v>
      </c>
      <c r="O220" s="66">
        <v>1</v>
      </c>
    </row>
    <row r="221" spans="1:15">
      <c r="A221" s="49" t="s">
        <v>1015</v>
      </c>
      <c r="B221" s="49" t="s">
        <v>1016</v>
      </c>
      <c r="C221" s="49" t="s">
        <v>1034</v>
      </c>
      <c r="D221" s="49" t="s">
        <v>1033</v>
      </c>
      <c r="E221" s="49" t="s">
        <v>1032</v>
      </c>
      <c r="F221" s="49" t="s">
        <v>1033</v>
      </c>
      <c r="G221" s="49" t="s">
        <v>82</v>
      </c>
      <c r="H221" s="49" t="s">
        <v>83</v>
      </c>
      <c r="I221" s="61">
        <v>137858</v>
      </c>
      <c r="J221" s="62">
        <v>5.6144728633811605</v>
      </c>
      <c r="K221" s="63">
        <v>774</v>
      </c>
      <c r="L221" s="62">
        <v>6.5792337042463984</v>
      </c>
      <c r="M221" s="64">
        <v>907</v>
      </c>
      <c r="N221" s="65">
        <v>0</v>
      </c>
      <c r="O221" s="66">
        <v>0</v>
      </c>
    </row>
    <row r="222" spans="1:15">
      <c r="A222" s="49" t="s">
        <v>1015</v>
      </c>
      <c r="B222" s="49" t="s">
        <v>1016</v>
      </c>
      <c r="C222" s="49" t="s">
        <v>1037</v>
      </c>
      <c r="D222" s="49" t="s">
        <v>1036</v>
      </c>
      <c r="E222" s="49" t="s">
        <v>1035</v>
      </c>
      <c r="F222" s="49" t="s">
        <v>1036</v>
      </c>
      <c r="G222" s="49" t="s">
        <v>82</v>
      </c>
      <c r="H222" s="49" t="s">
        <v>83</v>
      </c>
      <c r="I222" s="61">
        <v>98427</v>
      </c>
      <c r="J222" s="62">
        <v>6.268605159153485</v>
      </c>
      <c r="K222" s="63">
        <v>617</v>
      </c>
      <c r="L222" s="62">
        <v>7.1728285937801619</v>
      </c>
      <c r="M222" s="64">
        <v>706</v>
      </c>
      <c r="N222" s="65">
        <v>0</v>
      </c>
      <c r="O222" s="66">
        <v>0</v>
      </c>
    </row>
    <row r="223" spans="1:15">
      <c r="A223" s="49" t="s">
        <v>1015</v>
      </c>
      <c r="B223" s="49" t="s">
        <v>1016</v>
      </c>
      <c r="C223" s="49" t="s">
        <v>1040</v>
      </c>
      <c r="D223" s="49" t="s">
        <v>1039</v>
      </c>
      <c r="E223" s="49" t="s">
        <v>1038</v>
      </c>
      <c r="F223" s="49" t="s">
        <v>1039</v>
      </c>
      <c r="G223" s="49" t="s">
        <v>82</v>
      </c>
      <c r="H223" s="49" t="s">
        <v>83</v>
      </c>
      <c r="I223" s="61">
        <v>76864</v>
      </c>
      <c r="J223" s="62">
        <v>7.4417152373022484</v>
      </c>
      <c r="K223" s="63">
        <v>572</v>
      </c>
      <c r="L223" s="62">
        <v>9.6404038301415476</v>
      </c>
      <c r="M223" s="64">
        <v>741</v>
      </c>
      <c r="N223" s="65">
        <v>0</v>
      </c>
      <c r="O223" s="66">
        <v>0</v>
      </c>
    </row>
    <row r="224" spans="1:15">
      <c r="A224" s="49" t="s">
        <v>762</v>
      </c>
      <c r="B224" s="49" t="s">
        <v>763</v>
      </c>
      <c r="C224" s="49" t="s">
        <v>1049</v>
      </c>
      <c r="D224" s="49" t="s">
        <v>1050</v>
      </c>
      <c r="E224" s="49" t="s">
        <v>1049</v>
      </c>
      <c r="F224" s="49" t="s">
        <v>1050</v>
      </c>
      <c r="G224" s="49" t="s">
        <v>96</v>
      </c>
      <c r="H224" s="49" t="s">
        <v>97</v>
      </c>
      <c r="I224" s="61">
        <v>92735</v>
      </c>
      <c r="J224" s="62">
        <v>5.3593573084595887</v>
      </c>
      <c r="K224" s="63">
        <v>497</v>
      </c>
      <c r="L224" s="62">
        <v>9.2413867471828315</v>
      </c>
      <c r="M224" s="64">
        <v>856.99999999999989</v>
      </c>
      <c r="N224" s="65">
        <v>1.0783415107564564E-2</v>
      </c>
      <c r="O224" s="66">
        <v>0.99999999999999989</v>
      </c>
    </row>
    <row r="225" spans="1:15">
      <c r="A225" s="49" t="s">
        <v>762</v>
      </c>
      <c r="B225" s="49" t="s">
        <v>763</v>
      </c>
      <c r="C225" s="49" t="s">
        <v>1041</v>
      </c>
      <c r="D225" s="49" t="s">
        <v>1042</v>
      </c>
      <c r="E225" s="49" t="s">
        <v>1235</v>
      </c>
      <c r="F225" s="49" t="s">
        <v>1236</v>
      </c>
      <c r="G225" s="49" t="s">
        <v>96</v>
      </c>
      <c r="H225" s="49" t="s">
        <v>97</v>
      </c>
      <c r="I225" s="61">
        <v>64132</v>
      </c>
      <c r="J225" s="62">
        <v>8.3134990017033079</v>
      </c>
      <c r="K225" s="63">
        <v>533.16131797723654</v>
      </c>
      <c r="L225" s="62">
        <v>13.090658875816404</v>
      </c>
      <c r="M225" s="64">
        <v>839.53013502385761</v>
      </c>
      <c r="N225" s="65">
        <v>1.692028290713021E-2</v>
      </c>
      <c r="O225" s="66">
        <v>1.0851315834000745</v>
      </c>
    </row>
    <row r="226" spans="1:15">
      <c r="A226" s="49" t="s">
        <v>762</v>
      </c>
      <c r="B226" s="49" t="s">
        <v>763</v>
      </c>
      <c r="C226" s="49" t="s">
        <v>1053</v>
      </c>
      <c r="D226" s="49" t="s">
        <v>1052</v>
      </c>
      <c r="E226" s="49" t="s">
        <v>1051</v>
      </c>
      <c r="F226" s="49" t="s">
        <v>1052</v>
      </c>
      <c r="G226" s="49" t="s">
        <v>96</v>
      </c>
      <c r="H226" s="49" t="s">
        <v>97</v>
      </c>
      <c r="I226" s="61">
        <v>135979</v>
      </c>
      <c r="J226" s="62">
        <v>11.339986321417278</v>
      </c>
      <c r="K226" s="63">
        <v>1542</v>
      </c>
      <c r="L226" s="62">
        <v>19.436824803830003</v>
      </c>
      <c r="M226" s="64">
        <v>2643</v>
      </c>
      <c r="N226" s="65">
        <v>7.3540767324366263E-3</v>
      </c>
      <c r="O226" s="66">
        <v>1</v>
      </c>
    </row>
    <row r="227" spans="1:15">
      <c r="A227" s="49" t="s">
        <v>762</v>
      </c>
      <c r="B227" s="49" t="s">
        <v>763</v>
      </c>
      <c r="C227" s="49" t="s">
        <v>1054</v>
      </c>
      <c r="D227" s="49" t="s">
        <v>1055</v>
      </c>
      <c r="E227" s="49" t="s">
        <v>1054</v>
      </c>
      <c r="F227" s="49" t="s">
        <v>1055</v>
      </c>
      <c r="G227" s="49" t="s">
        <v>96</v>
      </c>
      <c r="H227" s="49" t="s">
        <v>97</v>
      </c>
      <c r="I227" s="61">
        <v>104857</v>
      </c>
      <c r="J227" s="62">
        <v>4.8256196534327707</v>
      </c>
      <c r="K227" s="63">
        <v>506</v>
      </c>
      <c r="L227" s="62">
        <v>7.5054598167027482</v>
      </c>
      <c r="M227" s="64">
        <v>787</v>
      </c>
      <c r="N227" s="65">
        <v>9.5367977340568583E-3</v>
      </c>
      <c r="O227" s="66">
        <v>1</v>
      </c>
    </row>
    <row r="228" spans="1:15">
      <c r="A228" s="49" t="s">
        <v>762</v>
      </c>
      <c r="B228" s="49" t="s">
        <v>763</v>
      </c>
      <c r="C228" s="49" t="s">
        <v>1041</v>
      </c>
      <c r="D228" s="49" t="s">
        <v>1042</v>
      </c>
      <c r="E228" s="49" t="s">
        <v>1237</v>
      </c>
      <c r="F228" s="49" t="s">
        <v>1238</v>
      </c>
      <c r="G228" s="49" t="s">
        <v>96</v>
      </c>
      <c r="H228" s="49" t="s">
        <v>97</v>
      </c>
      <c r="I228" s="61">
        <v>113170</v>
      </c>
      <c r="J228" s="62">
        <v>8.3134990017033079</v>
      </c>
      <c r="K228" s="63">
        <v>940.83868202276335</v>
      </c>
      <c r="L228" s="62">
        <v>13.090658875816404</v>
      </c>
      <c r="M228" s="64">
        <v>1481.4698649761424</v>
      </c>
      <c r="N228" s="65">
        <v>1.692028290713021E-2</v>
      </c>
      <c r="O228" s="66">
        <v>1.9148684165999257</v>
      </c>
    </row>
    <row r="229" spans="1:15">
      <c r="A229" s="49" t="s">
        <v>762</v>
      </c>
      <c r="B229" s="49" t="s">
        <v>763</v>
      </c>
      <c r="C229" s="49" t="s">
        <v>760</v>
      </c>
      <c r="D229" s="49" t="s">
        <v>761</v>
      </c>
      <c r="E229" s="49" t="s">
        <v>1239</v>
      </c>
      <c r="F229" s="49" t="s">
        <v>1240</v>
      </c>
      <c r="G229" s="49" t="s">
        <v>96</v>
      </c>
      <c r="H229" s="49" t="s">
        <v>97</v>
      </c>
      <c r="I229" s="61">
        <v>131751</v>
      </c>
      <c r="J229" s="62">
        <v>6.8258158827030071</v>
      </c>
      <c r="K229" s="63">
        <v>899.30806836200384</v>
      </c>
      <c r="L229" s="62">
        <v>11.179320453882807</v>
      </c>
      <c r="M229" s="64">
        <v>1472.8866491195138</v>
      </c>
      <c r="N229" s="65">
        <v>1.1982122672971926E-2</v>
      </c>
      <c r="O229" s="66">
        <v>1.5786566442867243</v>
      </c>
    </row>
    <row r="230" spans="1:15">
      <c r="A230" s="49" t="s">
        <v>762</v>
      </c>
      <c r="B230" s="49" t="s">
        <v>763</v>
      </c>
      <c r="C230" s="49" t="s">
        <v>760</v>
      </c>
      <c r="D230" s="49" t="s">
        <v>761</v>
      </c>
      <c r="E230" s="49" t="s">
        <v>1241</v>
      </c>
      <c r="F230" s="49" t="s">
        <v>1242</v>
      </c>
      <c r="G230" s="49" t="s">
        <v>94</v>
      </c>
      <c r="H230" s="49" t="s">
        <v>95</v>
      </c>
      <c r="I230" s="61">
        <v>118622</v>
      </c>
      <c r="J230" s="62">
        <v>6.8258158827030071</v>
      </c>
      <c r="K230" s="63">
        <v>809.69193163799605</v>
      </c>
      <c r="L230" s="62">
        <v>11.179320453882807</v>
      </c>
      <c r="M230" s="64">
        <v>1326.1133508804865</v>
      </c>
      <c r="N230" s="65">
        <v>1.1982122672971926E-2</v>
      </c>
      <c r="O230" s="66">
        <v>1.4213433557132757</v>
      </c>
    </row>
    <row r="231" spans="1:15">
      <c r="A231" s="49" t="s">
        <v>413</v>
      </c>
      <c r="B231" s="49" t="s">
        <v>414</v>
      </c>
      <c r="C231" s="49" t="s">
        <v>1058</v>
      </c>
      <c r="D231" s="49" t="s">
        <v>1057</v>
      </c>
      <c r="E231" s="49" t="s">
        <v>1056</v>
      </c>
      <c r="F231" s="49" t="s">
        <v>1057</v>
      </c>
      <c r="G231" s="49" t="s">
        <v>120</v>
      </c>
      <c r="H231" s="49" t="s">
        <v>121</v>
      </c>
      <c r="I231" s="61">
        <v>137215</v>
      </c>
      <c r="J231" s="62">
        <v>4.9484385817877055</v>
      </c>
      <c r="K231" s="63">
        <v>679</v>
      </c>
      <c r="L231" s="62">
        <v>8.5049010676675287</v>
      </c>
      <c r="M231" s="64">
        <v>1167</v>
      </c>
      <c r="N231" s="65">
        <v>7.2878329628684908E-3</v>
      </c>
      <c r="O231" s="66">
        <v>1</v>
      </c>
    </row>
    <row r="232" spans="1:15">
      <c r="A232" s="49" t="s">
        <v>413</v>
      </c>
      <c r="B232" s="49" t="s">
        <v>414</v>
      </c>
      <c r="C232" s="49" t="s">
        <v>1061</v>
      </c>
      <c r="D232" s="49" t="s">
        <v>1060</v>
      </c>
      <c r="E232" s="49" t="s">
        <v>1059</v>
      </c>
      <c r="F232" s="49" t="s">
        <v>1060</v>
      </c>
      <c r="G232" s="49" t="s">
        <v>120</v>
      </c>
      <c r="H232" s="49" t="s">
        <v>121</v>
      </c>
      <c r="I232" s="61">
        <v>81003</v>
      </c>
      <c r="J232" s="62">
        <v>7.0367764156883084</v>
      </c>
      <c r="K232" s="63">
        <v>570</v>
      </c>
      <c r="L232" s="62">
        <v>9.6539634334530824</v>
      </c>
      <c r="M232" s="64">
        <v>782</v>
      </c>
      <c r="N232" s="65">
        <v>0</v>
      </c>
      <c r="O232" s="66">
        <v>0</v>
      </c>
    </row>
    <row r="233" spans="1:15">
      <c r="A233" s="49" t="s">
        <v>413</v>
      </c>
      <c r="B233" s="49" t="s">
        <v>414</v>
      </c>
      <c r="C233" s="49" t="s">
        <v>1064</v>
      </c>
      <c r="D233" s="49" t="s">
        <v>1063</v>
      </c>
      <c r="E233" s="49" t="s">
        <v>1062</v>
      </c>
      <c r="F233" s="49" t="s">
        <v>1063</v>
      </c>
      <c r="G233" s="49" t="s">
        <v>114</v>
      </c>
      <c r="H233" s="49" t="s">
        <v>115</v>
      </c>
      <c r="I233" s="61">
        <v>20492</v>
      </c>
      <c r="J233" s="62">
        <v>6.1189741406831972</v>
      </c>
      <c r="K233" s="63">
        <v>125.39001809088008</v>
      </c>
      <c r="L233" s="62">
        <v>10.109609449824413</v>
      </c>
      <c r="M233" s="64">
        <v>207.16611684580187</v>
      </c>
      <c r="N233" s="65">
        <v>1.3302117697137385E-2</v>
      </c>
      <c r="O233" s="66">
        <v>0.27258699584973928</v>
      </c>
    </row>
    <row r="234" spans="1:15">
      <c r="A234" s="49" t="s">
        <v>413</v>
      </c>
      <c r="B234" s="49" t="s">
        <v>414</v>
      </c>
      <c r="C234" s="49" t="s">
        <v>1064</v>
      </c>
      <c r="D234" s="49" t="s">
        <v>1063</v>
      </c>
      <c r="E234" s="49" t="s">
        <v>1062</v>
      </c>
      <c r="F234" s="49" t="s">
        <v>1063</v>
      </c>
      <c r="G234" s="49" t="s">
        <v>120</v>
      </c>
      <c r="H234" s="49" t="s">
        <v>121</v>
      </c>
      <c r="I234" s="61">
        <v>129860</v>
      </c>
      <c r="J234" s="62">
        <v>6.1189741406831972</v>
      </c>
      <c r="K234" s="63">
        <v>794.60998190911994</v>
      </c>
      <c r="L234" s="62">
        <v>10.109609449824413</v>
      </c>
      <c r="M234" s="64">
        <v>1312.8338831541982</v>
      </c>
      <c r="N234" s="65">
        <v>1.3302117697137385E-2</v>
      </c>
      <c r="O234" s="66">
        <v>1.7274130041502609</v>
      </c>
    </row>
    <row r="235" spans="1:15">
      <c r="A235" s="49" t="s">
        <v>413</v>
      </c>
      <c r="B235" s="49" t="s">
        <v>414</v>
      </c>
      <c r="C235" s="49" t="s">
        <v>1067</v>
      </c>
      <c r="D235" s="49" t="s">
        <v>1066</v>
      </c>
      <c r="E235" s="49" t="s">
        <v>1065</v>
      </c>
      <c r="F235" s="49" t="s">
        <v>1066</v>
      </c>
      <c r="G235" s="49" t="s">
        <v>120</v>
      </c>
      <c r="H235" s="49" t="s">
        <v>121</v>
      </c>
      <c r="I235" s="61">
        <v>87547</v>
      </c>
      <c r="J235" s="62">
        <v>5.0487166893211644</v>
      </c>
      <c r="K235" s="63">
        <v>442</v>
      </c>
      <c r="L235" s="62">
        <v>8.075662215724126</v>
      </c>
      <c r="M235" s="64">
        <v>707.00000000000011</v>
      </c>
      <c r="N235" s="65">
        <v>0</v>
      </c>
      <c r="O235" s="66">
        <v>0</v>
      </c>
    </row>
    <row r="236" spans="1:15">
      <c r="A236" s="49" t="s">
        <v>413</v>
      </c>
      <c r="B236" s="49" t="s">
        <v>414</v>
      </c>
      <c r="C236" s="49" t="s">
        <v>1070</v>
      </c>
      <c r="D236" s="49" t="s">
        <v>1069</v>
      </c>
      <c r="E236" s="49" t="s">
        <v>1068</v>
      </c>
      <c r="F236" s="49" t="s">
        <v>1069</v>
      </c>
      <c r="G236" s="49" t="s">
        <v>120</v>
      </c>
      <c r="H236" s="49" t="s">
        <v>121</v>
      </c>
      <c r="I236" s="61">
        <v>149243</v>
      </c>
      <c r="J236" s="62">
        <v>6.4994673116997115</v>
      </c>
      <c r="K236" s="63">
        <v>970</v>
      </c>
      <c r="L236" s="62">
        <v>10.874881904008898</v>
      </c>
      <c r="M236" s="64">
        <v>1623</v>
      </c>
      <c r="N236" s="65">
        <v>0</v>
      </c>
      <c r="O236" s="66">
        <v>0</v>
      </c>
    </row>
    <row r="237" spans="1:15">
      <c r="A237" s="49" t="s">
        <v>413</v>
      </c>
      <c r="B237" s="49" t="s">
        <v>414</v>
      </c>
      <c r="C237" s="49" t="s">
        <v>1073</v>
      </c>
      <c r="D237" s="49" t="s">
        <v>1072</v>
      </c>
      <c r="E237" s="49" t="s">
        <v>1071</v>
      </c>
      <c r="F237" s="49" t="s">
        <v>1072</v>
      </c>
      <c r="G237" s="49" t="s">
        <v>114</v>
      </c>
      <c r="H237" s="49" t="s">
        <v>115</v>
      </c>
      <c r="I237" s="61">
        <v>13630</v>
      </c>
      <c r="J237" s="62">
        <v>6.9857296268004028</v>
      </c>
      <c r="K237" s="63">
        <v>95.215494813289496</v>
      </c>
      <c r="L237" s="62">
        <v>11.823707197183566</v>
      </c>
      <c r="M237" s="64">
        <v>161.157129097612</v>
      </c>
      <c r="N237" s="65">
        <v>0</v>
      </c>
      <c r="O237" s="66">
        <v>0</v>
      </c>
    </row>
    <row r="238" spans="1:15">
      <c r="A238" s="49" t="s">
        <v>413</v>
      </c>
      <c r="B238" s="49" t="s">
        <v>414</v>
      </c>
      <c r="C238" s="49" t="s">
        <v>1073</v>
      </c>
      <c r="D238" s="49" t="s">
        <v>1072</v>
      </c>
      <c r="E238" s="49" t="s">
        <v>1071</v>
      </c>
      <c r="F238" s="49" t="s">
        <v>1072</v>
      </c>
      <c r="G238" s="49" t="s">
        <v>120</v>
      </c>
      <c r="H238" s="49" t="s">
        <v>121</v>
      </c>
      <c r="I238" s="61">
        <v>76697</v>
      </c>
      <c r="J238" s="62">
        <v>6.9857296268004028</v>
      </c>
      <c r="K238" s="63">
        <v>535.78450518671048</v>
      </c>
      <c r="L238" s="62">
        <v>11.823707197183566</v>
      </c>
      <c r="M238" s="64">
        <v>906.84287090238797</v>
      </c>
      <c r="N238" s="65">
        <v>0</v>
      </c>
      <c r="O238" s="66">
        <v>0</v>
      </c>
    </row>
    <row r="239" spans="1:15">
      <c r="A239" s="49" t="s">
        <v>413</v>
      </c>
      <c r="B239" s="49" t="s">
        <v>414</v>
      </c>
      <c r="C239" s="49" t="s">
        <v>1076</v>
      </c>
      <c r="D239" s="49" t="s">
        <v>1075</v>
      </c>
      <c r="E239" s="49" t="s">
        <v>1074</v>
      </c>
      <c r="F239" s="49" t="s">
        <v>1075</v>
      </c>
      <c r="G239" s="49" t="s">
        <v>120</v>
      </c>
      <c r="H239" s="49" t="s">
        <v>121</v>
      </c>
      <c r="I239" s="61">
        <v>99873</v>
      </c>
      <c r="J239" s="62">
        <v>7.1691047630490727</v>
      </c>
      <c r="K239" s="63">
        <v>716</v>
      </c>
      <c r="L239" s="62">
        <v>12.185475553953522</v>
      </c>
      <c r="M239" s="64">
        <v>1217</v>
      </c>
      <c r="N239" s="65">
        <v>0</v>
      </c>
      <c r="O239" s="66">
        <v>0</v>
      </c>
    </row>
    <row r="240" spans="1:15">
      <c r="A240" s="49" t="s">
        <v>413</v>
      </c>
      <c r="B240" s="49" t="s">
        <v>414</v>
      </c>
      <c r="C240" s="49" t="s">
        <v>412</v>
      </c>
      <c r="D240" s="49" t="s">
        <v>411</v>
      </c>
      <c r="E240" s="49" t="s">
        <v>410</v>
      </c>
      <c r="F240" s="49" t="s">
        <v>411</v>
      </c>
      <c r="G240" s="49" t="s">
        <v>114</v>
      </c>
      <c r="H240" s="49" t="s">
        <v>115</v>
      </c>
      <c r="I240" s="61">
        <v>75899</v>
      </c>
      <c r="J240" s="62">
        <v>6.0535401999910317</v>
      </c>
      <c r="K240" s="63">
        <v>459.45764763911933</v>
      </c>
      <c r="L240" s="62">
        <v>8.5534280973947361</v>
      </c>
      <c r="M240" s="64">
        <v>649.19663916416312</v>
      </c>
      <c r="N240" s="65">
        <v>0</v>
      </c>
      <c r="O240" s="66">
        <v>0</v>
      </c>
    </row>
    <row r="241" spans="1:15">
      <c r="A241" s="49" t="s">
        <v>413</v>
      </c>
      <c r="B241" s="49" t="s">
        <v>414</v>
      </c>
      <c r="C241" s="49" t="s">
        <v>412</v>
      </c>
      <c r="D241" s="49" t="s">
        <v>411</v>
      </c>
      <c r="E241" s="49" t="s">
        <v>410</v>
      </c>
      <c r="F241" s="49" t="s">
        <v>411</v>
      </c>
      <c r="G241" s="49" t="s">
        <v>120</v>
      </c>
      <c r="H241" s="49" t="s">
        <v>121</v>
      </c>
      <c r="I241" s="61">
        <v>13305</v>
      </c>
      <c r="J241" s="62">
        <v>6.0535401999910317</v>
      </c>
      <c r="K241" s="63">
        <v>80.542352360880685</v>
      </c>
      <c r="L241" s="62">
        <v>8.5534280973947361</v>
      </c>
      <c r="M241" s="64">
        <v>113.80336083583697</v>
      </c>
      <c r="N241" s="65">
        <v>0</v>
      </c>
      <c r="O241" s="66">
        <v>0</v>
      </c>
    </row>
    <row r="242" spans="1:15">
      <c r="A242" s="49" t="s">
        <v>413</v>
      </c>
      <c r="B242" s="49" t="s">
        <v>414</v>
      </c>
      <c r="C242" s="49" t="s">
        <v>1079</v>
      </c>
      <c r="D242" s="49" t="s">
        <v>1078</v>
      </c>
      <c r="E242" s="49" t="s">
        <v>1077</v>
      </c>
      <c r="F242" s="49" t="s">
        <v>1078</v>
      </c>
      <c r="G242" s="49" t="s">
        <v>120</v>
      </c>
      <c r="H242" s="49" t="s">
        <v>121</v>
      </c>
      <c r="I242" s="61">
        <v>88542</v>
      </c>
      <c r="J242" s="62">
        <v>5.3759797610173701</v>
      </c>
      <c r="K242" s="63">
        <v>476</v>
      </c>
      <c r="L242" s="62">
        <v>7.9397348151159903</v>
      </c>
      <c r="M242" s="64">
        <v>703</v>
      </c>
      <c r="N242" s="65">
        <v>0</v>
      </c>
      <c r="O242" s="66">
        <v>0</v>
      </c>
    </row>
    <row r="243" spans="1:15">
      <c r="A243" s="49" t="s">
        <v>413</v>
      </c>
      <c r="B243" s="49" t="s">
        <v>414</v>
      </c>
      <c r="C243" s="49" t="s">
        <v>1082</v>
      </c>
      <c r="D243" s="49" t="s">
        <v>1081</v>
      </c>
      <c r="E243" s="49" t="s">
        <v>1080</v>
      </c>
      <c r="F243" s="49" t="s">
        <v>1081</v>
      </c>
      <c r="G243" s="49" t="s">
        <v>114</v>
      </c>
      <c r="H243" s="49" t="s">
        <v>115</v>
      </c>
      <c r="I243" s="61">
        <v>44110</v>
      </c>
      <c r="J243" s="62">
        <v>4.0535415152185594</v>
      </c>
      <c r="K243" s="63">
        <v>178.80171623629067</v>
      </c>
      <c r="L243" s="62">
        <v>7.0087550175416418</v>
      </c>
      <c r="M243" s="64">
        <v>309.15618382376181</v>
      </c>
      <c r="N243" s="65">
        <v>0</v>
      </c>
      <c r="O243" s="66">
        <v>0</v>
      </c>
    </row>
    <row r="244" spans="1:15">
      <c r="A244" s="49" t="s">
        <v>413</v>
      </c>
      <c r="B244" s="49" t="s">
        <v>414</v>
      </c>
      <c r="C244" s="49" t="s">
        <v>1082</v>
      </c>
      <c r="D244" s="49" t="s">
        <v>1081</v>
      </c>
      <c r="E244" s="49" t="s">
        <v>1080</v>
      </c>
      <c r="F244" s="49" t="s">
        <v>1081</v>
      </c>
      <c r="G244" s="49" t="s">
        <v>120</v>
      </c>
      <c r="H244" s="49" t="s">
        <v>121</v>
      </c>
      <c r="I244" s="61">
        <v>82446</v>
      </c>
      <c r="J244" s="62">
        <v>4.0535415152185594</v>
      </c>
      <c r="K244" s="63">
        <v>334.19828376370936</v>
      </c>
      <c r="L244" s="62">
        <v>7.0087550175416418</v>
      </c>
      <c r="M244" s="64">
        <v>577.84381617623819</v>
      </c>
      <c r="N244" s="65">
        <v>0</v>
      </c>
      <c r="O244" s="66">
        <v>0</v>
      </c>
    </row>
    <row r="245" spans="1:15">
      <c r="A245" s="49" t="s">
        <v>413</v>
      </c>
      <c r="B245" s="49" t="s">
        <v>414</v>
      </c>
      <c r="C245" s="49" t="s">
        <v>1085</v>
      </c>
      <c r="D245" s="49" t="s">
        <v>1084</v>
      </c>
      <c r="E245" s="49" t="s">
        <v>1083</v>
      </c>
      <c r="F245" s="49" t="s">
        <v>1084</v>
      </c>
      <c r="G245" s="49" t="s">
        <v>120</v>
      </c>
      <c r="H245" s="49" t="s">
        <v>121</v>
      </c>
      <c r="I245" s="61">
        <v>100008</v>
      </c>
      <c r="J245" s="62">
        <v>7.1894248460123187</v>
      </c>
      <c r="K245" s="63">
        <v>719</v>
      </c>
      <c r="L245" s="62">
        <v>11.839052875769939</v>
      </c>
      <c r="M245" s="64">
        <v>1184</v>
      </c>
      <c r="N245" s="65">
        <v>0</v>
      </c>
      <c r="O245" s="66">
        <v>0</v>
      </c>
    </row>
    <row r="246" spans="1:15">
      <c r="A246" s="49" t="s">
        <v>314</v>
      </c>
      <c r="B246" s="49" t="s">
        <v>315</v>
      </c>
      <c r="C246" s="49" t="s">
        <v>318</v>
      </c>
      <c r="D246" s="49" t="s">
        <v>317</v>
      </c>
      <c r="E246" s="49" t="s">
        <v>316</v>
      </c>
      <c r="F246" s="49" t="s">
        <v>317</v>
      </c>
      <c r="G246" s="49" t="s">
        <v>66</v>
      </c>
      <c r="H246" s="49" t="s">
        <v>67</v>
      </c>
      <c r="I246" s="61">
        <v>65452</v>
      </c>
      <c r="J246" s="62">
        <v>7.9600317790136286</v>
      </c>
      <c r="K246" s="63">
        <v>521</v>
      </c>
      <c r="L246" s="62">
        <v>9.9767768746562364</v>
      </c>
      <c r="M246" s="64">
        <v>653</v>
      </c>
      <c r="N246" s="65">
        <v>1.5278371936686427E-2</v>
      </c>
      <c r="O246" s="66">
        <v>1</v>
      </c>
    </row>
    <row r="247" spans="1:15">
      <c r="A247" s="49" t="s">
        <v>314</v>
      </c>
      <c r="B247" s="49" t="s">
        <v>315</v>
      </c>
      <c r="C247" s="49" t="s">
        <v>321</v>
      </c>
      <c r="D247" s="49" t="s">
        <v>320</v>
      </c>
      <c r="E247" s="49" t="s">
        <v>319</v>
      </c>
      <c r="F247" s="49" t="s">
        <v>320</v>
      </c>
      <c r="G247" s="49" t="s">
        <v>66</v>
      </c>
      <c r="H247" s="49" t="s">
        <v>67</v>
      </c>
      <c r="I247" s="61">
        <v>130373</v>
      </c>
      <c r="J247" s="62">
        <v>10.124795778266972</v>
      </c>
      <c r="K247" s="63">
        <v>1320</v>
      </c>
      <c r="L247" s="62">
        <v>15.21020456689652</v>
      </c>
      <c r="M247" s="64">
        <v>1983</v>
      </c>
      <c r="N247" s="65">
        <v>4.6021798992122602E-2</v>
      </c>
      <c r="O247" s="66">
        <v>6</v>
      </c>
    </row>
    <row r="248" spans="1:15">
      <c r="A248" s="49" t="s">
        <v>314</v>
      </c>
      <c r="B248" s="49" t="s">
        <v>315</v>
      </c>
      <c r="C248" s="49" t="s">
        <v>324</v>
      </c>
      <c r="D248" s="49" t="s">
        <v>323</v>
      </c>
      <c r="E248" s="49" t="s">
        <v>322</v>
      </c>
      <c r="F248" s="49" t="s">
        <v>323</v>
      </c>
      <c r="G248" s="49" t="s">
        <v>66</v>
      </c>
      <c r="H248" s="49" t="s">
        <v>67</v>
      </c>
      <c r="I248" s="61">
        <v>110650</v>
      </c>
      <c r="J248" s="62">
        <v>7.8264798915499316</v>
      </c>
      <c r="K248" s="63">
        <v>866</v>
      </c>
      <c r="L248" s="62">
        <v>12.083145051965657</v>
      </c>
      <c r="M248" s="64">
        <v>1337</v>
      </c>
      <c r="N248" s="65">
        <v>9.0375056484410313E-3</v>
      </c>
      <c r="O248" s="66">
        <v>1</v>
      </c>
    </row>
    <row r="249" spans="1:15">
      <c r="A249" s="49" t="s">
        <v>314</v>
      </c>
      <c r="B249" s="49" t="s">
        <v>315</v>
      </c>
      <c r="C249" s="49" t="s">
        <v>312</v>
      </c>
      <c r="D249" s="49" t="s">
        <v>313</v>
      </c>
      <c r="E249" s="49" t="s">
        <v>325</v>
      </c>
      <c r="F249" s="49" t="s">
        <v>326</v>
      </c>
      <c r="G249" s="49" t="s">
        <v>66</v>
      </c>
      <c r="H249" s="49" t="s">
        <v>67</v>
      </c>
      <c r="I249" s="61">
        <v>132402</v>
      </c>
      <c r="J249" s="62">
        <v>6.2889679817966115</v>
      </c>
      <c r="K249" s="63">
        <v>832.67193872583493</v>
      </c>
      <c r="L249" s="62">
        <v>9.2819974685461446</v>
      </c>
      <c r="M249" s="64">
        <v>1228.9550288304467</v>
      </c>
      <c r="N249" s="65">
        <v>3.6060596225898E-3</v>
      </c>
      <c r="O249" s="66">
        <v>0.47744950615013471</v>
      </c>
    </row>
    <row r="250" spans="1:15">
      <c r="A250" s="49" t="s">
        <v>314</v>
      </c>
      <c r="B250" s="49" t="s">
        <v>315</v>
      </c>
      <c r="C250" s="49" t="s">
        <v>312</v>
      </c>
      <c r="D250" s="49" t="s">
        <v>313</v>
      </c>
      <c r="E250" s="49" t="s">
        <v>327</v>
      </c>
      <c r="F250" s="49" t="s">
        <v>328</v>
      </c>
      <c r="G250" s="49" t="s">
        <v>66</v>
      </c>
      <c r="H250" s="49" t="s">
        <v>67</v>
      </c>
      <c r="I250" s="61">
        <v>144909</v>
      </c>
      <c r="J250" s="62">
        <v>6.2889679817966115</v>
      </c>
      <c r="K250" s="63">
        <v>911.32806127416518</v>
      </c>
      <c r="L250" s="62">
        <v>9.2819974685461446</v>
      </c>
      <c r="M250" s="64">
        <v>1345.0449711695533</v>
      </c>
      <c r="N250" s="65">
        <v>3.6060596225898E-3</v>
      </c>
      <c r="O250" s="66">
        <v>0.52255049384986529</v>
      </c>
    </row>
    <row r="251" spans="1:15">
      <c r="A251" s="49" t="s">
        <v>1089</v>
      </c>
      <c r="B251" s="49" t="s">
        <v>1090</v>
      </c>
      <c r="C251" s="49" t="s">
        <v>1108</v>
      </c>
      <c r="D251" s="49" t="s">
        <v>1107</v>
      </c>
      <c r="E251" s="49" t="s">
        <v>1106</v>
      </c>
      <c r="F251" s="49" t="s">
        <v>1107</v>
      </c>
      <c r="G251" s="49" t="s">
        <v>122</v>
      </c>
      <c r="H251" s="49" t="s">
        <v>123</v>
      </c>
      <c r="I251" s="61">
        <v>64187</v>
      </c>
      <c r="J251" s="62">
        <v>6.6835963668655651</v>
      </c>
      <c r="K251" s="63">
        <v>429</v>
      </c>
      <c r="L251" s="62">
        <v>9.2230513967002654</v>
      </c>
      <c r="M251" s="64">
        <v>592</v>
      </c>
      <c r="N251" s="65">
        <v>0</v>
      </c>
      <c r="O251" s="66">
        <v>0</v>
      </c>
    </row>
    <row r="252" spans="1:15">
      <c r="A252" s="49" t="s">
        <v>1089</v>
      </c>
      <c r="B252" s="49" t="s">
        <v>1090</v>
      </c>
      <c r="C252" s="49" t="s">
        <v>1111</v>
      </c>
      <c r="D252" s="49" t="s">
        <v>1110</v>
      </c>
      <c r="E252" s="49" t="s">
        <v>1109</v>
      </c>
      <c r="F252" s="49" t="s">
        <v>1110</v>
      </c>
      <c r="G252" s="49" t="s">
        <v>122</v>
      </c>
      <c r="H252" s="49" t="s">
        <v>123</v>
      </c>
      <c r="I252" s="61">
        <v>161123</v>
      </c>
      <c r="J252" s="62">
        <v>8.0745765657292878</v>
      </c>
      <c r="K252" s="63">
        <v>1301</v>
      </c>
      <c r="L252" s="62">
        <v>10.085462658962408</v>
      </c>
      <c r="M252" s="64">
        <v>1625</v>
      </c>
      <c r="N252" s="65">
        <v>6.2064385593614815E-3</v>
      </c>
      <c r="O252" s="66">
        <v>1</v>
      </c>
    </row>
    <row r="253" spans="1:15">
      <c r="A253" s="49" t="s">
        <v>1089</v>
      </c>
      <c r="B253" s="49" t="s">
        <v>1090</v>
      </c>
      <c r="C253" s="49" t="s">
        <v>1114</v>
      </c>
      <c r="D253" s="49" t="s">
        <v>1113</v>
      </c>
      <c r="E253" s="49" t="s">
        <v>1112</v>
      </c>
      <c r="F253" s="49" t="s">
        <v>1113</v>
      </c>
      <c r="G253" s="49" t="s">
        <v>122</v>
      </c>
      <c r="H253" s="49" t="s">
        <v>123</v>
      </c>
      <c r="I253" s="61">
        <v>114822</v>
      </c>
      <c r="J253" s="62">
        <v>6.5921585410014156</v>
      </c>
      <c r="K253" s="63">
        <v>756.92482799486447</v>
      </c>
      <c r="L253" s="62">
        <v>8.4932679329756073</v>
      </c>
      <c r="M253" s="64">
        <v>975.21401060012511</v>
      </c>
      <c r="N253" s="65">
        <v>0</v>
      </c>
      <c r="O253" s="66">
        <v>0</v>
      </c>
    </row>
    <row r="254" spans="1:15">
      <c r="A254" s="49" t="s">
        <v>1089</v>
      </c>
      <c r="B254" s="49" t="s">
        <v>1090</v>
      </c>
      <c r="C254" s="49" t="s">
        <v>1114</v>
      </c>
      <c r="D254" s="49" t="s">
        <v>1113</v>
      </c>
      <c r="E254" s="49" t="s">
        <v>1112</v>
      </c>
      <c r="F254" s="49" t="s">
        <v>1113</v>
      </c>
      <c r="G254" s="49" t="s">
        <v>120</v>
      </c>
      <c r="H254" s="49" t="s">
        <v>121</v>
      </c>
      <c r="I254" s="61">
        <v>6686</v>
      </c>
      <c r="J254" s="62">
        <v>6.5921585410014156</v>
      </c>
      <c r="K254" s="63">
        <v>44.075172005135464</v>
      </c>
      <c r="L254" s="62">
        <v>8.4932679329756073</v>
      </c>
      <c r="M254" s="64">
        <v>56.785989399874907</v>
      </c>
      <c r="N254" s="65">
        <v>0</v>
      </c>
      <c r="O254" s="66">
        <v>0</v>
      </c>
    </row>
    <row r="255" spans="1:15">
      <c r="A255" s="49" t="s">
        <v>1089</v>
      </c>
      <c r="B255" s="49" t="s">
        <v>1090</v>
      </c>
      <c r="C255" s="49" t="s">
        <v>1117</v>
      </c>
      <c r="D255" s="49" t="s">
        <v>1116</v>
      </c>
      <c r="E255" s="49" t="s">
        <v>1115</v>
      </c>
      <c r="F255" s="49" t="s">
        <v>1116</v>
      </c>
      <c r="G255" s="49" t="s">
        <v>122</v>
      </c>
      <c r="H255" s="49" t="s">
        <v>123</v>
      </c>
      <c r="I255" s="61">
        <v>112474</v>
      </c>
      <c r="J255" s="62">
        <v>11.931646424951545</v>
      </c>
      <c r="K255" s="63">
        <v>1342</v>
      </c>
      <c r="L255" s="62">
        <v>16.608282803136724</v>
      </c>
      <c r="M255" s="64">
        <v>1868</v>
      </c>
      <c r="N255" s="65">
        <v>0</v>
      </c>
      <c r="O255" s="66">
        <v>0</v>
      </c>
    </row>
    <row r="256" spans="1:15">
      <c r="A256" s="49" t="s">
        <v>1089</v>
      </c>
      <c r="B256" s="49" t="s">
        <v>1090</v>
      </c>
      <c r="C256" s="49" t="s">
        <v>1120</v>
      </c>
      <c r="D256" s="49" t="s">
        <v>1119</v>
      </c>
      <c r="E256" s="49" t="s">
        <v>1118</v>
      </c>
      <c r="F256" s="49" t="s">
        <v>1119</v>
      </c>
      <c r="G256" s="49" t="s">
        <v>122</v>
      </c>
      <c r="H256" s="49" t="s">
        <v>123</v>
      </c>
      <c r="I256" s="61">
        <v>145474</v>
      </c>
      <c r="J256" s="62">
        <v>5.0868196378734343</v>
      </c>
      <c r="K256" s="63">
        <v>739.99999999999989</v>
      </c>
      <c r="L256" s="62">
        <v>6.8328361081705324</v>
      </c>
      <c r="M256" s="64">
        <v>994</v>
      </c>
      <c r="N256" s="65">
        <v>0</v>
      </c>
      <c r="O256" s="66">
        <v>0</v>
      </c>
    </row>
    <row r="257" spans="1:15">
      <c r="A257" s="49" t="s">
        <v>1089</v>
      </c>
      <c r="B257" s="49" t="s">
        <v>1090</v>
      </c>
      <c r="C257" s="49" t="s">
        <v>1123</v>
      </c>
      <c r="D257" s="49" t="s">
        <v>1122</v>
      </c>
      <c r="E257" s="49" t="s">
        <v>1121</v>
      </c>
      <c r="F257" s="49" t="s">
        <v>1122</v>
      </c>
      <c r="G257" s="49" t="s">
        <v>122</v>
      </c>
      <c r="H257" s="49" t="s">
        <v>123</v>
      </c>
      <c r="I257" s="61">
        <v>152142</v>
      </c>
      <c r="J257" s="62">
        <v>4.7915762905706512</v>
      </c>
      <c r="K257" s="63">
        <v>729</v>
      </c>
      <c r="L257" s="62">
        <v>6.2178754058708314</v>
      </c>
      <c r="M257" s="64">
        <v>946</v>
      </c>
      <c r="N257" s="65">
        <v>0</v>
      </c>
      <c r="O257" s="66">
        <v>0</v>
      </c>
    </row>
    <row r="258" spans="1:15">
      <c r="A258" s="49" t="s">
        <v>1089</v>
      </c>
      <c r="B258" s="49" t="s">
        <v>1090</v>
      </c>
      <c r="C258" s="49" t="s">
        <v>1126</v>
      </c>
      <c r="D258" s="49" t="s">
        <v>1125</v>
      </c>
      <c r="E258" s="49" t="s">
        <v>1124</v>
      </c>
      <c r="F258" s="49" t="s">
        <v>1125</v>
      </c>
      <c r="G258" s="49" t="s">
        <v>122</v>
      </c>
      <c r="H258" s="49" t="s">
        <v>123</v>
      </c>
      <c r="I258" s="61">
        <v>110727</v>
      </c>
      <c r="J258" s="62">
        <v>8.5164413377044443</v>
      </c>
      <c r="K258" s="63">
        <v>943</v>
      </c>
      <c r="L258" s="62">
        <v>12.869489826329623</v>
      </c>
      <c r="M258" s="64">
        <v>1425</v>
      </c>
      <c r="N258" s="65">
        <v>0</v>
      </c>
      <c r="O258" s="66">
        <v>0</v>
      </c>
    </row>
    <row r="259" spans="1:15">
      <c r="A259" s="49" t="s">
        <v>505</v>
      </c>
      <c r="B259" s="49" t="s">
        <v>506</v>
      </c>
      <c r="C259" s="49" t="s">
        <v>503</v>
      </c>
      <c r="D259" s="49" t="s">
        <v>504</v>
      </c>
      <c r="E259" s="49" t="s">
        <v>512</v>
      </c>
      <c r="F259" s="49" t="s">
        <v>513</v>
      </c>
      <c r="G259" s="49" t="s">
        <v>70</v>
      </c>
      <c r="H259" s="49" t="s">
        <v>71</v>
      </c>
      <c r="I259" s="61">
        <v>100569</v>
      </c>
      <c r="J259" s="62">
        <v>8.5005360698422425</v>
      </c>
      <c r="K259" s="63">
        <v>854.89041200796453</v>
      </c>
      <c r="L259" s="62">
        <v>10.258427435636808</v>
      </c>
      <c r="M259" s="64">
        <v>1031.6797887745581</v>
      </c>
      <c r="N259" s="65">
        <v>3.1328757014160595E-2</v>
      </c>
      <c r="O259" s="66">
        <v>3.1507017641571169</v>
      </c>
    </row>
    <row r="260" spans="1:15">
      <c r="A260" s="49" t="s">
        <v>505</v>
      </c>
      <c r="B260" s="49" t="s">
        <v>506</v>
      </c>
      <c r="C260" s="49" t="s">
        <v>507</v>
      </c>
      <c r="D260" s="49" t="s">
        <v>508</v>
      </c>
      <c r="E260" s="49" t="s">
        <v>514</v>
      </c>
      <c r="F260" s="49" t="s">
        <v>515</v>
      </c>
      <c r="G260" s="49" t="s">
        <v>70</v>
      </c>
      <c r="H260" s="49" t="s">
        <v>71</v>
      </c>
      <c r="I260" s="61">
        <v>79445</v>
      </c>
      <c r="J260" s="62">
        <v>8.3849752569225924</v>
      </c>
      <c r="K260" s="63">
        <v>666.14435928621526</v>
      </c>
      <c r="L260" s="62">
        <v>10.009845749917952</v>
      </c>
      <c r="M260" s="64">
        <v>795.23219560223174</v>
      </c>
      <c r="N260" s="65">
        <v>3.2175653326640798E-3</v>
      </c>
      <c r="O260" s="66">
        <v>0.25561947785349781</v>
      </c>
    </row>
    <row r="261" spans="1:15">
      <c r="A261" s="49" t="s">
        <v>505</v>
      </c>
      <c r="B261" s="49" t="s">
        <v>506</v>
      </c>
      <c r="C261" s="49" t="s">
        <v>503</v>
      </c>
      <c r="D261" s="49" t="s">
        <v>504</v>
      </c>
      <c r="E261" s="49" t="s">
        <v>516</v>
      </c>
      <c r="F261" s="49" t="s">
        <v>517</v>
      </c>
      <c r="G261" s="49" t="s">
        <v>70</v>
      </c>
      <c r="H261" s="49" t="s">
        <v>71</v>
      </c>
      <c r="I261" s="61">
        <v>85568</v>
      </c>
      <c r="J261" s="62">
        <v>8.5005360698422425</v>
      </c>
      <c r="K261" s="63">
        <v>727.37387042426099</v>
      </c>
      <c r="L261" s="62">
        <v>10.258427435636808</v>
      </c>
      <c r="M261" s="64">
        <v>877.79311881257047</v>
      </c>
      <c r="N261" s="65">
        <v>3.1328757014160595E-2</v>
      </c>
      <c r="O261" s="66">
        <v>2.6807390801876938</v>
      </c>
    </row>
    <row r="262" spans="1:15">
      <c r="A262" s="49" t="s">
        <v>505</v>
      </c>
      <c r="B262" s="49" t="s">
        <v>506</v>
      </c>
      <c r="C262" s="49" t="s">
        <v>507</v>
      </c>
      <c r="D262" s="49" t="s">
        <v>508</v>
      </c>
      <c r="E262" s="49" t="s">
        <v>518</v>
      </c>
      <c r="F262" s="49" t="s">
        <v>519</v>
      </c>
      <c r="G262" s="49" t="s">
        <v>70</v>
      </c>
      <c r="H262" s="49" t="s">
        <v>71</v>
      </c>
      <c r="I262" s="61">
        <v>100265</v>
      </c>
      <c r="J262" s="62">
        <v>8.3849752569225924</v>
      </c>
      <c r="K262" s="63">
        <v>840.71954413534365</v>
      </c>
      <c r="L262" s="62">
        <v>10.009845749917952</v>
      </c>
      <c r="M262" s="64">
        <v>1003.6371841155235</v>
      </c>
      <c r="N262" s="65">
        <v>3.2175653326640798E-3</v>
      </c>
      <c r="O262" s="66">
        <v>0.32260918807956396</v>
      </c>
    </row>
    <row r="263" spans="1:15">
      <c r="A263" s="49" t="s">
        <v>505</v>
      </c>
      <c r="B263" s="49" t="s">
        <v>506</v>
      </c>
      <c r="C263" s="49" t="s">
        <v>507</v>
      </c>
      <c r="D263" s="49" t="s">
        <v>508</v>
      </c>
      <c r="E263" s="49" t="s">
        <v>520</v>
      </c>
      <c r="F263" s="49" t="s">
        <v>521</v>
      </c>
      <c r="G263" s="49" t="s">
        <v>70</v>
      </c>
      <c r="H263" s="49" t="s">
        <v>71</v>
      </c>
      <c r="I263" s="61">
        <v>131084</v>
      </c>
      <c r="J263" s="62">
        <v>8.3849752569225924</v>
      </c>
      <c r="K263" s="63">
        <v>1099.1360965784411</v>
      </c>
      <c r="L263" s="62">
        <v>10.009845749917952</v>
      </c>
      <c r="M263" s="64">
        <v>1312.1306202822448</v>
      </c>
      <c r="N263" s="65">
        <v>3.2175653326640798E-3</v>
      </c>
      <c r="O263" s="66">
        <v>0.42177133406693823</v>
      </c>
    </row>
    <row r="264" spans="1:15">
      <c r="A264" s="49" t="s">
        <v>505</v>
      </c>
      <c r="B264" s="49" t="s">
        <v>506</v>
      </c>
      <c r="C264" s="49" t="s">
        <v>503</v>
      </c>
      <c r="D264" s="49" t="s">
        <v>504</v>
      </c>
      <c r="E264" s="49" t="s">
        <v>522</v>
      </c>
      <c r="F264" s="49" t="s">
        <v>523</v>
      </c>
      <c r="G264" s="49" t="s">
        <v>70</v>
      </c>
      <c r="H264" s="49" t="s">
        <v>71</v>
      </c>
      <c r="I264" s="61">
        <v>101139</v>
      </c>
      <c r="J264" s="62">
        <v>8.5005360698422425</v>
      </c>
      <c r="K264" s="63">
        <v>859.7357175677746</v>
      </c>
      <c r="L264" s="62">
        <v>10.258427435636808</v>
      </c>
      <c r="M264" s="64">
        <v>1037.5270924128711</v>
      </c>
      <c r="N264" s="65">
        <v>3.1328757014160595E-2</v>
      </c>
      <c r="O264" s="66">
        <v>3.1685591556551884</v>
      </c>
    </row>
    <row r="265" spans="1:15">
      <c r="A265" s="49" t="s">
        <v>538</v>
      </c>
      <c r="B265" s="49" t="s">
        <v>539</v>
      </c>
      <c r="C265" s="49" t="s">
        <v>557</v>
      </c>
      <c r="D265" s="49" t="s">
        <v>556</v>
      </c>
      <c r="E265" s="49" t="s">
        <v>555</v>
      </c>
      <c r="F265" s="49" t="s">
        <v>556</v>
      </c>
      <c r="G265" s="49" t="s">
        <v>90</v>
      </c>
      <c r="H265" s="49" t="s">
        <v>91</v>
      </c>
      <c r="I265" s="61">
        <v>149317</v>
      </c>
      <c r="J265" s="62">
        <v>6.3489086976030862</v>
      </c>
      <c r="K265" s="63">
        <v>948</v>
      </c>
      <c r="L265" s="62">
        <v>9.1483220262930551</v>
      </c>
      <c r="M265" s="64">
        <v>1366</v>
      </c>
      <c r="N265" s="65">
        <v>6.6971610734209768E-3</v>
      </c>
      <c r="O265" s="66">
        <v>1</v>
      </c>
    </row>
    <row r="266" spans="1:15">
      <c r="A266" s="49" t="s">
        <v>538</v>
      </c>
      <c r="B266" s="49" t="s">
        <v>539</v>
      </c>
      <c r="C266" s="49" t="s">
        <v>560</v>
      </c>
      <c r="D266" s="49" t="s">
        <v>559</v>
      </c>
      <c r="E266" s="49" t="s">
        <v>558</v>
      </c>
      <c r="F266" s="49" t="s">
        <v>559</v>
      </c>
      <c r="G266" s="49" t="s">
        <v>90</v>
      </c>
      <c r="H266" s="49" t="s">
        <v>91</v>
      </c>
      <c r="I266" s="61">
        <v>123893</v>
      </c>
      <c r="J266" s="62">
        <v>7.8777654911899777</v>
      </c>
      <c r="K266" s="63">
        <v>975.99999999999989</v>
      </c>
      <c r="L266" s="62">
        <v>11.598718248811474</v>
      </c>
      <c r="M266" s="64">
        <v>1437</v>
      </c>
      <c r="N266" s="65">
        <v>1.6142962072110613E-2</v>
      </c>
      <c r="O266" s="66">
        <v>2</v>
      </c>
    </row>
    <row r="267" spans="1:15">
      <c r="A267" s="49" t="s">
        <v>538</v>
      </c>
      <c r="B267" s="49" t="s">
        <v>539</v>
      </c>
      <c r="C267" s="49" t="s">
        <v>563</v>
      </c>
      <c r="D267" s="49" t="s">
        <v>562</v>
      </c>
      <c r="E267" s="49" t="s">
        <v>561</v>
      </c>
      <c r="F267" s="49" t="s">
        <v>562</v>
      </c>
      <c r="G267" s="49" t="s">
        <v>90</v>
      </c>
      <c r="H267" s="49" t="s">
        <v>91</v>
      </c>
      <c r="I267" s="61">
        <v>151786</v>
      </c>
      <c r="J267" s="62">
        <v>6.225870633655278</v>
      </c>
      <c r="K267" s="63">
        <v>945</v>
      </c>
      <c r="L267" s="62">
        <v>7.3326920796384378</v>
      </c>
      <c r="M267" s="64">
        <v>1113</v>
      </c>
      <c r="N267" s="65">
        <v>6.5882228927569078E-3</v>
      </c>
      <c r="O267" s="66">
        <v>1</v>
      </c>
    </row>
    <row r="268" spans="1:15">
      <c r="A268" s="49" t="s">
        <v>538</v>
      </c>
      <c r="B268" s="49" t="s">
        <v>539</v>
      </c>
      <c r="C268" s="49" t="s">
        <v>566</v>
      </c>
      <c r="D268" s="49" t="s">
        <v>565</v>
      </c>
      <c r="E268" s="49" t="s">
        <v>564</v>
      </c>
      <c r="F268" s="49" t="s">
        <v>565</v>
      </c>
      <c r="G268" s="49" t="s">
        <v>90</v>
      </c>
      <c r="H268" s="49" t="s">
        <v>91</v>
      </c>
      <c r="I268" s="61">
        <v>88104</v>
      </c>
      <c r="J268" s="62">
        <v>10.964314900572052</v>
      </c>
      <c r="K268" s="63">
        <v>966.00000000000011</v>
      </c>
      <c r="L268" s="62">
        <v>17.218287478434579</v>
      </c>
      <c r="M268" s="64">
        <v>1517.0000000000002</v>
      </c>
      <c r="N268" s="65">
        <v>0</v>
      </c>
      <c r="O268" s="66">
        <v>0</v>
      </c>
    </row>
    <row r="269" spans="1:15">
      <c r="A269" s="49" t="s">
        <v>172</v>
      </c>
      <c r="B269" s="49" t="s">
        <v>173</v>
      </c>
      <c r="C269" s="49" t="s">
        <v>960</v>
      </c>
      <c r="D269" s="49" t="s">
        <v>961</v>
      </c>
      <c r="E269" s="49" t="s">
        <v>1177</v>
      </c>
      <c r="F269" s="49" t="s">
        <v>1178</v>
      </c>
      <c r="G269" s="49" t="s">
        <v>138</v>
      </c>
      <c r="H269" s="49" t="s">
        <v>139</v>
      </c>
      <c r="I269" s="61">
        <v>155421</v>
      </c>
      <c r="J269" s="62">
        <v>7.2643304702838165</v>
      </c>
      <c r="K269" s="63">
        <v>1129.029506021981</v>
      </c>
      <c r="L269" s="62">
        <v>12.623902413935596</v>
      </c>
      <c r="M269" s="64">
        <v>1962.0195370762845</v>
      </c>
      <c r="N269" s="65">
        <v>7.0940727248865396E-3</v>
      </c>
      <c r="O269" s="66">
        <v>1.1025678769745908</v>
      </c>
    </row>
    <row r="270" spans="1:15">
      <c r="A270" s="49" t="s">
        <v>438</v>
      </c>
      <c r="B270" s="49" t="s">
        <v>439</v>
      </c>
      <c r="C270" s="49" t="s">
        <v>437</v>
      </c>
      <c r="D270" s="49" t="s">
        <v>436</v>
      </c>
      <c r="E270" s="49" t="s">
        <v>435</v>
      </c>
      <c r="F270" s="49" t="s">
        <v>436</v>
      </c>
      <c r="G270" s="49" t="s">
        <v>56</v>
      </c>
      <c r="H270" s="49" t="s">
        <v>57</v>
      </c>
      <c r="I270" s="61">
        <v>288248</v>
      </c>
      <c r="J270" s="62">
        <v>12.315783630762398</v>
      </c>
      <c r="K270" s="63">
        <v>3550</v>
      </c>
      <c r="L270" s="62">
        <v>19.316699508756351</v>
      </c>
      <c r="M270" s="64">
        <v>5568</v>
      </c>
      <c r="N270" s="65">
        <v>1.7346174127834364E-2</v>
      </c>
      <c r="O270" s="66">
        <v>5</v>
      </c>
    </row>
    <row r="271" spans="1:15">
      <c r="A271" s="49" t="s">
        <v>438</v>
      </c>
      <c r="B271" s="49" t="s">
        <v>439</v>
      </c>
      <c r="C271" s="49" t="s">
        <v>442</v>
      </c>
      <c r="D271" s="49" t="s">
        <v>441</v>
      </c>
      <c r="E271" s="49" t="s">
        <v>440</v>
      </c>
      <c r="F271" s="49" t="s">
        <v>441</v>
      </c>
      <c r="G271" s="49" t="s">
        <v>56</v>
      </c>
      <c r="H271" s="49" t="s">
        <v>57</v>
      </c>
      <c r="I271" s="61">
        <v>190708</v>
      </c>
      <c r="J271" s="62">
        <v>9.3336409589529534</v>
      </c>
      <c r="K271" s="63">
        <v>1780</v>
      </c>
      <c r="L271" s="62">
        <v>15.688906600666988</v>
      </c>
      <c r="M271" s="64">
        <v>2992</v>
      </c>
      <c r="N271" s="65">
        <v>1.5730855548797114E-2</v>
      </c>
      <c r="O271" s="66">
        <v>3</v>
      </c>
    </row>
    <row r="272" spans="1:15">
      <c r="A272" s="49" t="s">
        <v>438</v>
      </c>
      <c r="B272" s="49" t="s">
        <v>439</v>
      </c>
      <c r="C272" s="49" t="s">
        <v>445</v>
      </c>
      <c r="D272" s="49" t="s">
        <v>444</v>
      </c>
      <c r="E272" s="49" t="s">
        <v>443</v>
      </c>
      <c r="F272" s="49" t="s">
        <v>444</v>
      </c>
      <c r="G272" s="49" t="s">
        <v>56</v>
      </c>
      <c r="H272" s="49" t="s">
        <v>57</v>
      </c>
      <c r="I272" s="61">
        <v>555741</v>
      </c>
      <c r="J272" s="62">
        <v>13.84637807899723</v>
      </c>
      <c r="K272" s="63">
        <v>7695</v>
      </c>
      <c r="L272" s="62">
        <v>26.3881916216367</v>
      </c>
      <c r="M272" s="64">
        <v>14665</v>
      </c>
      <c r="N272" s="65">
        <v>2.8790389767895476E-2</v>
      </c>
      <c r="O272" s="66">
        <v>16</v>
      </c>
    </row>
    <row r="273" spans="1:15">
      <c r="A273" s="49" t="s">
        <v>438</v>
      </c>
      <c r="B273" s="49" t="s">
        <v>439</v>
      </c>
      <c r="C273" s="49" t="s">
        <v>448</v>
      </c>
      <c r="D273" s="49" t="s">
        <v>447</v>
      </c>
      <c r="E273" s="49" t="s">
        <v>446</v>
      </c>
      <c r="F273" s="49" t="s">
        <v>447</v>
      </c>
      <c r="G273" s="49" t="s">
        <v>56</v>
      </c>
      <c r="H273" s="49" t="s">
        <v>57</v>
      </c>
      <c r="I273" s="61">
        <v>237628</v>
      </c>
      <c r="J273" s="62">
        <v>11.122426650058074</v>
      </c>
      <c r="K273" s="63">
        <v>2643</v>
      </c>
      <c r="L273" s="62">
        <v>21.903984378945243</v>
      </c>
      <c r="M273" s="64">
        <v>5205</v>
      </c>
      <c r="N273" s="65">
        <v>2.1041291430302828E-2</v>
      </c>
      <c r="O273" s="66">
        <v>5</v>
      </c>
    </row>
    <row r="274" spans="1:15">
      <c r="A274" s="49" t="s">
        <v>438</v>
      </c>
      <c r="B274" s="49" t="s">
        <v>439</v>
      </c>
      <c r="C274" s="49" t="s">
        <v>451</v>
      </c>
      <c r="D274" s="49" t="s">
        <v>450</v>
      </c>
      <c r="E274" s="49" t="s">
        <v>449</v>
      </c>
      <c r="F274" s="49" t="s">
        <v>450</v>
      </c>
      <c r="G274" s="49" t="s">
        <v>56</v>
      </c>
      <c r="H274" s="49" t="s">
        <v>57</v>
      </c>
      <c r="I274" s="61">
        <v>223659</v>
      </c>
      <c r="J274" s="62">
        <v>11.928873866019252</v>
      </c>
      <c r="K274" s="63">
        <v>2668</v>
      </c>
      <c r="L274" s="62">
        <v>19.060265851139459</v>
      </c>
      <c r="M274" s="64">
        <v>4263</v>
      </c>
      <c r="N274" s="65">
        <v>1.3413276461041138E-2</v>
      </c>
      <c r="O274" s="66">
        <v>3</v>
      </c>
    </row>
    <row r="275" spans="1:15">
      <c r="A275" s="49" t="s">
        <v>438</v>
      </c>
      <c r="B275" s="49" t="s">
        <v>439</v>
      </c>
      <c r="C275" s="49" t="s">
        <v>454</v>
      </c>
      <c r="D275" s="49" t="s">
        <v>453</v>
      </c>
      <c r="E275" s="49" t="s">
        <v>452</v>
      </c>
      <c r="F275" s="49" t="s">
        <v>453</v>
      </c>
      <c r="G275" s="49" t="s">
        <v>56</v>
      </c>
      <c r="H275" s="49" t="s">
        <v>57</v>
      </c>
      <c r="I275" s="61">
        <v>262697</v>
      </c>
      <c r="J275" s="62">
        <v>10.099087541920921</v>
      </c>
      <c r="K275" s="63">
        <v>2653</v>
      </c>
      <c r="L275" s="62">
        <v>18.888681637019072</v>
      </c>
      <c r="M275" s="64">
        <v>4962</v>
      </c>
      <c r="N275" s="65">
        <v>3.4260002969200259E-2</v>
      </c>
      <c r="O275" s="66">
        <v>9</v>
      </c>
    </row>
    <row r="276" spans="1:15">
      <c r="A276" s="49" t="s">
        <v>438</v>
      </c>
      <c r="B276" s="49" t="s">
        <v>439</v>
      </c>
      <c r="C276" s="49" t="s">
        <v>457</v>
      </c>
      <c r="D276" s="49" t="s">
        <v>456</v>
      </c>
      <c r="E276" s="49" t="s">
        <v>455</v>
      </c>
      <c r="F276" s="49" t="s">
        <v>456</v>
      </c>
      <c r="G276" s="49" t="s">
        <v>56</v>
      </c>
      <c r="H276" s="49" t="s">
        <v>57</v>
      </c>
      <c r="I276" s="61">
        <v>294197</v>
      </c>
      <c r="J276" s="62">
        <v>7.7737026550236745</v>
      </c>
      <c r="K276" s="63">
        <v>2287</v>
      </c>
      <c r="L276" s="62">
        <v>12.770354558340159</v>
      </c>
      <c r="M276" s="64">
        <v>3757</v>
      </c>
      <c r="N276" s="65">
        <v>6.7981658548523609E-3</v>
      </c>
      <c r="O276" s="66">
        <v>2</v>
      </c>
    </row>
    <row r="277" spans="1:15">
      <c r="A277" s="49" t="s">
        <v>438</v>
      </c>
      <c r="B277" s="49" t="s">
        <v>439</v>
      </c>
      <c r="C277" s="49" t="s">
        <v>460</v>
      </c>
      <c r="D277" s="49" t="s">
        <v>459</v>
      </c>
      <c r="E277" s="49" t="s">
        <v>458</v>
      </c>
      <c r="F277" s="49" t="s">
        <v>459</v>
      </c>
      <c r="G277" s="49" t="s">
        <v>56</v>
      </c>
      <c r="H277" s="49" t="s">
        <v>57</v>
      </c>
      <c r="I277" s="61">
        <v>227117</v>
      </c>
      <c r="J277" s="62">
        <v>11.069184605291545</v>
      </c>
      <c r="K277" s="63">
        <v>2514</v>
      </c>
      <c r="L277" s="62">
        <v>18.527895313869063</v>
      </c>
      <c r="M277" s="64">
        <v>4208</v>
      </c>
      <c r="N277" s="65">
        <v>1.3209050841636691E-2</v>
      </c>
      <c r="O277" s="66">
        <v>3</v>
      </c>
    </row>
    <row r="278" spans="1:15">
      <c r="A278" s="49" t="s">
        <v>438</v>
      </c>
      <c r="B278" s="49" t="s">
        <v>439</v>
      </c>
      <c r="C278" s="49" t="s">
        <v>463</v>
      </c>
      <c r="D278" s="49" t="s">
        <v>462</v>
      </c>
      <c r="E278" s="49" t="s">
        <v>461</v>
      </c>
      <c r="F278" s="49" t="s">
        <v>462</v>
      </c>
      <c r="G278" s="49" t="s">
        <v>56</v>
      </c>
      <c r="H278" s="49" t="s">
        <v>57</v>
      </c>
      <c r="I278" s="61">
        <v>237579</v>
      </c>
      <c r="J278" s="62">
        <v>6.427335749371788</v>
      </c>
      <c r="K278" s="63">
        <v>1527</v>
      </c>
      <c r="L278" s="62">
        <v>11.347804309303431</v>
      </c>
      <c r="M278" s="64">
        <v>2696</v>
      </c>
      <c r="N278" s="65">
        <v>1.2627378682459308E-2</v>
      </c>
      <c r="O278" s="66">
        <v>3</v>
      </c>
    </row>
    <row r="279" spans="1:15">
      <c r="A279" s="49" t="s">
        <v>438</v>
      </c>
      <c r="B279" s="49" t="s">
        <v>439</v>
      </c>
      <c r="C279" s="49" t="s">
        <v>466</v>
      </c>
      <c r="D279" s="49" t="s">
        <v>465</v>
      </c>
      <c r="E279" s="49" t="s">
        <v>464</v>
      </c>
      <c r="F279" s="49" t="s">
        <v>465</v>
      </c>
      <c r="G279" s="49" t="s">
        <v>56</v>
      </c>
      <c r="H279" s="49" t="s">
        <v>57</v>
      </c>
      <c r="I279" s="61">
        <v>330712</v>
      </c>
      <c r="J279" s="62">
        <v>9.7002830257142154</v>
      </c>
      <c r="K279" s="63">
        <v>3208</v>
      </c>
      <c r="L279" s="62">
        <v>17.311134763782384</v>
      </c>
      <c r="M279" s="64">
        <v>5725</v>
      </c>
      <c r="N279" s="65">
        <v>2.4190231984324729E-2</v>
      </c>
      <c r="O279" s="66">
        <v>8</v>
      </c>
    </row>
    <row r="280" spans="1:15">
      <c r="A280" s="49" t="s">
        <v>289</v>
      </c>
      <c r="B280" s="49" t="s">
        <v>290</v>
      </c>
      <c r="C280" s="49" t="s">
        <v>288</v>
      </c>
      <c r="D280" s="49" t="s">
        <v>287</v>
      </c>
      <c r="E280" s="49" t="s">
        <v>286</v>
      </c>
      <c r="F280" s="49" t="s">
        <v>287</v>
      </c>
      <c r="G280" s="49" t="s">
        <v>54</v>
      </c>
      <c r="H280" s="49" t="s">
        <v>55</v>
      </c>
      <c r="I280" s="61">
        <v>152452</v>
      </c>
      <c r="J280" s="62">
        <v>8.9536378663448168</v>
      </c>
      <c r="K280" s="63">
        <v>1365</v>
      </c>
      <c r="L280" s="62">
        <v>20.222758638784669</v>
      </c>
      <c r="M280" s="64">
        <v>3083</v>
      </c>
      <c r="N280" s="65">
        <v>2.6237766641303492E-2</v>
      </c>
      <c r="O280" s="66">
        <v>4</v>
      </c>
    </row>
    <row r="281" spans="1:15">
      <c r="A281" s="49" t="s">
        <v>289</v>
      </c>
      <c r="B281" s="49" t="s">
        <v>290</v>
      </c>
      <c r="C281" s="49" t="s">
        <v>293</v>
      </c>
      <c r="D281" s="49" t="s">
        <v>292</v>
      </c>
      <c r="E281" s="49" t="s">
        <v>291</v>
      </c>
      <c r="F281" s="49" t="s">
        <v>292</v>
      </c>
      <c r="G281" s="49" t="s">
        <v>54</v>
      </c>
      <c r="H281" s="49" t="s">
        <v>55</v>
      </c>
      <c r="I281" s="61">
        <v>500474</v>
      </c>
      <c r="J281" s="62">
        <v>14.450301114543413</v>
      </c>
      <c r="K281" s="63">
        <v>7232</v>
      </c>
      <c r="L281" s="62">
        <v>24.51276190171717</v>
      </c>
      <c r="M281" s="64">
        <v>12268</v>
      </c>
      <c r="N281" s="65">
        <v>1.3986740569939697E-2</v>
      </c>
      <c r="O281" s="66">
        <v>7</v>
      </c>
    </row>
    <row r="282" spans="1:15">
      <c r="A282" s="49" t="s">
        <v>289</v>
      </c>
      <c r="B282" s="49" t="s">
        <v>290</v>
      </c>
      <c r="C282" s="49" t="s">
        <v>296</v>
      </c>
      <c r="D282" s="49" t="s">
        <v>295</v>
      </c>
      <c r="E282" s="49" t="s">
        <v>294</v>
      </c>
      <c r="F282" s="49" t="s">
        <v>295</v>
      </c>
      <c r="G282" s="49" t="s">
        <v>54</v>
      </c>
      <c r="H282" s="49" t="s">
        <v>55</v>
      </c>
      <c r="I282" s="61">
        <v>181095</v>
      </c>
      <c r="J282" s="62">
        <v>10.828570639719485</v>
      </c>
      <c r="K282" s="63">
        <v>1961.0000000000002</v>
      </c>
      <c r="L282" s="62">
        <v>20.630056047930644</v>
      </c>
      <c r="M282" s="64">
        <v>3735.9999999999995</v>
      </c>
      <c r="N282" s="65">
        <v>1.1043927220519617E-2</v>
      </c>
      <c r="O282" s="66">
        <v>2</v>
      </c>
    </row>
    <row r="283" spans="1:15">
      <c r="A283" s="49" t="s">
        <v>289</v>
      </c>
      <c r="B283" s="49" t="s">
        <v>290</v>
      </c>
      <c r="C283" s="49" t="s">
        <v>299</v>
      </c>
      <c r="D283" s="49" t="s">
        <v>298</v>
      </c>
      <c r="E283" s="49" t="s">
        <v>297</v>
      </c>
      <c r="F283" s="49" t="s">
        <v>298</v>
      </c>
      <c r="G283" s="49" t="s">
        <v>54</v>
      </c>
      <c r="H283" s="49" t="s">
        <v>55</v>
      </c>
      <c r="I283" s="61">
        <v>275899</v>
      </c>
      <c r="J283" s="62">
        <v>9.1120301269667507</v>
      </c>
      <c r="K283" s="63">
        <v>2513.9999999999995</v>
      </c>
      <c r="L283" s="62">
        <v>18.155194473339879</v>
      </c>
      <c r="M283" s="64">
        <v>5009</v>
      </c>
      <c r="N283" s="65">
        <v>3.6245147680854222E-3</v>
      </c>
      <c r="O283" s="66">
        <v>1</v>
      </c>
    </row>
    <row r="284" spans="1:15">
      <c r="A284" s="49" t="s">
        <v>289</v>
      </c>
      <c r="B284" s="49" t="s">
        <v>290</v>
      </c>
      <c r="C284" s="49" t="s">
        <v>302</v>
      </c>
      <c r="D284" s="49" t="s">
        <v>301</v>
      </c>
      <c r="E284" s="49" t="s">
        <v>300</v>
      </c>
      <c r="F284" s="49" t="s">
        <v>301</v>
      </c>
      <c r="G284" s="49" t="s">
        <v>54</v>
      </c>
      <c r="H284" s="49" t="s">
        <v>55</v>
      </c>
      <c r="I284" s="61">
        <v>324336</v>
      </c>
      <c r="J284" s="62">
        <v>8.3801983128607382</v>
      </c>
      <c r="K284" s="63">
        <v>2718</v>
      </c>
      <c r="L284" s="62">
        <v>15.487025800404519</v>
      </c>
      <c r="M284" s="64">
        <v>5023</v>
      </c>
      <c r="N284" s="65">
        <v>9.2496670119875685E-3</v>
      </c>
      <c r="O284" s="66">
        <v>3</v>
      </c>
    </row>
    <row r="285" spans="1:15">
      <c r="A285" s="49" t="s">
        <v>1001</v>
      </c>
      <c r="B285" s="49" t="s">
        <v>1002</v>
      </c>
      <c r="C285" s="49" t="s">
        <v>1000</v>
      </c>
      <c r="D285" s="49" t="s">
        <v>999</v>
      </c>
      <c r="E285" s="49" t="s">
        <v>998</v>
      </c>
      <c r="F285" s="49" t="s">
        <v>999</v>
      </c>
      <c r="G285" s="49" t="s">
        <v>48</v>
      </c>
      <c r="H285" s="49" t="s">
        <v>49</v>
      </c>
      <c r="I285" s="61">
        <v>248071</v>
      </c>
      <c r="J285" s="62">
        <v>11.25484236367814</v>
      </c>
      <c r="K285" s="63">
        <v>2792</v>
      </c>
      <c r="L285" s="62">
        <v>14.467632250444428</v>
      </c>
      <c r="M285" s="64">
        <v>3589</v>
      </c>
      <c r="N285" s="65">
        <v>1.2093311995356168E-2</v>
      </c>
      <c r="O285" s="66">
        <v>3</v>
      </c>
    </row>
    <row r="286" spans="1:15">
      <c r="A286" s="49" t="s">
        <v>1001</v>
      </c>
      <c r="B286" s="49" t="s">
        <v>1002</v>
      </c>
      <c r="C286" s="49" t="s">
        <v>1005</v>
      </c>
      <c r="D286" s="49" t="s">
        <v>1004</v>
      </c>
      <c r="E286" s="49" t="s">
        <v>1003</v>
      </c>
      <c r="F286" s="49" t="s">
        <v>1004</v>
      </c>
      <c r="G286" s="49" t="s">
        <v>48</v>
      </c>
      <c r="H286" s="49" t="s">
        <v>49</v>
      </c>
      <c r="I286" s="61">
        <v>312785</v>
      </c>
      <c r="J286" s="62">
        <v>13.427753888453729</v>
      </c>
      <c r="K286" s="63">
        <v>4200</v>
      </c>
      <c r="L286" s="62">
        <v>17.731029301277236</v>
      </c>
      <c r="M286" s="64">
        <v>5546</v>
      </c>
      <c r="N286" s="65">
        <v>9.59125277746695E-3</v>
      </c>
      <c r="O286" s="66">
        <v>3</v>
      </c>
    </row>
    <row r="287" spans="1:15">
      <c r="A287" s="49" t="s">
        <v>1001</v>
      </c>
      <c r="B287" s="49" t="s">
        <v>1002</v>
      </c>
      <c r="C287" s="49" t="s">
        <v>1008</v>
      </c>
      <c r="D287" s="49" t="s">
        <v>1007</v>
      </c>
      <c r="E287" s="49" t="s">
        <v>1006</v>
      </c>
      <c r="F287" s="49" t="s">
        <v>1007</v>
      </c>
      <c r="G287" s="49" t="s">
        <v>48</v>
      </c>
      <c r="H287" s="49" t="s">
        <v>49</v>
      </c>
      <c r="I287" s="61">
        <v>264984</v>
      </c>
      <c r="J287" s="62">
        <v>9.8609727379766312</v>
      </c>
      <c r="K287" s="63">
        <v>2613</v>
      </c>
      <c r="L287" s="62">
        <v>13.657428373033845</v>
      </c>
      <c r="M287" s="64">
        <v>3619</v>
      </c>
      <c r="N287" s="65">
        <v>1.8869063792530869E-2</v>
      </c>
      <c r="O287" s="66">
        <v>5</v>
      </c>
    </row>
    <row r="288" spans="1:15">
      <c r="A288" s="49" t="s">
        <v>1001</v>
      </c>
      <c r="B288" s="49" t="s">
        <v>1002</v>
      </c>
      <c r="C288" s="49" t="s">
        <v>1011</v>
      </c>
      <c r="D288" s="49" t="s">
        <v>1010</v>
      </c>
      <c r="E288" s="49" t="s">
        <v>1009</v>
      </c>
      <c r="F288" s="49" t="s">
        <v>1010</v>
      </c>
      <c r="G288" s="49" t="s">
        <v>48</v>
      </c>
      <c r="H288" s="49" t="s">
        <v>49</v>
      </c>
      <c r="I288" s="61">
        <v>589214</v>
      </c>
      <c r="J288" s="62">
        <v>9.7876153655547888</v>
      </c>
      <c r="K288" s="63">
        <v>5766.9999999999991</v>
      </c>
      <c r="L288" s="62">
        <v>12.482731231776571</v>
      </c>
      <c r="M288" s="64">
        <v>7355</v>
      </c>
      <c r="N288" s="65">
        <v>1.3577409905399396E-2</v>
      </c>
      <c r="O288" s="66">
        <v>8</v>
      </c>
    </row>
    <row r="289" spans="1:15">
      <c r="A289" s="49" t="s">
        <v>829</v>
      </c>
      <c r="B289" s="49" t="s">
        <v>830</v>
      </c>
      <c r="C289" s="49" t="s">
        <v>845</v>
      </c>
      <c r="D289" s="49" t="s">
        <v>844</v>
      </c>
      <c r="E289" s="49" t="s">
        <v>843</v>
      </c>
      <c r="F289" s="49" t="s">
        <v>844</v>
      </c>
      <c r="G289" s="49" t="s">
        <v>46</v>
      </c>
      <c r="H289" s="49" t="s">
        <v>47</v>
      </c>
      <c r="I289" s="61">
        <v>306824</v>
      </c>
      <c r="J289" s="62">
        <v>14.861940395796939</v>
      </c>
      <c r="K289" s="63">
        <v>4560</v>
      </c>
      <c r="L289" s="62">
        <v>15.33452402680364</v>
      </c>
      <c r="M289" s="64">
        <v>4705</v>
      </c>
      <c r="N289" s="65">
        <v>9.7775923656558805E-3</v>
      </c>
      <c r="O289" s="66">
        <v>3</v>
      </c>
    </row>
    <row r="290" spans="1:15">
      <c r="A290" s="49" t="s">
        <v>829</v>
      </c>
      <c r="B290" s="49" t="s">
        <v>830</v>
      </c>
      <c r="C290" s="49" t="s">
        <v>848</v>
      </c>
      <c r="D290" s="49" t="s">
        <v>847</v>
      </c>
      <c r="E290" s="49" t="s">
        <v>846</v>
      </c>
      <c r="F290" s="49" t="s">
        <v>847</v>
      </c>
      <c r="G290" s="49" t="s">
        <v>46</v>
      </c>
      <c r="H290" s="49" t="s">
        <v>47</v>
      </c>
      <c r="I290" s="61">
        <v>208871</v>
      </c>
      <c r="J290" s="62">
        <v>9.3359058940685884</v>
      </c>
      <c r="K290" s="63">
        <v>1950.0000000000002</v>
      </c>
      <c r="L290" s="62">
        <v>11.049882463338616</v>
      </c>
      <c r="M290" s="64">
        <v>2308</v>
      </c>
      <c r="N290" s="65">
        <v>4.7876440482403021E-3</v>
      </c>
      <c r="O290" s="66">
        <v>1</v>
      </c>
    </row>
    <row r="291" spans="1:15">
      <c r="A291" s="49" t="s">
        <v>829</v>
      </c>
      <c r="B291" s="49" t="s">
        <v>830</v>
      </c>
      <c r="C291" s="49" t="s">
        <v>851</v>
      </c>
      <c r="D291" s="49" t="s">
        <v>850</v>
      </c>
      <c r="E291" s="49" t="s">
        <v>849</v>
      </c>
      <c r="F291" s="49" t="s">
        <v>850</v>
      </c>
      <c r="G291" s="49" t="s">
        <v>46</v>
      </c>
      <c r="H291" s="49" t="s">
        <v>47</v>
      </c>
      <c r="I291" s="61">
        <v>151133</v>
      </c>
      <c r="J291" s="62">
        <v>11.15573699986105</v>
      </c>
      <c r="K291" s="63">
        <v>1686</v>
      </c>
      <c r="L291" s="62">
        <v>12.174707046111703</v>
      </c>
      <c r="M291" s="64">
        <v>1840</v>
      </c>
      <c r="N291" s="65">
        <v>6.6166886120172302E-3</v>
      </c>
      <c r="O291" s="66">
        <v>1</v>
      </c>
    </row>
    <row r="292" spans="1:15">
      <c r="A292" s="49" t="s">
        <v>829</v>
      </c>
      <c r="B292" s="49" t="s">
        <v>830</v>
      </c>
      <c r="C292" s="49" t="s">
        <v>854</v>
      </c>
      <c r="D292" s="49" t="s">
        <v>853</v>
      </c>
      <c r="E292" s="49" t="s">
        <v>852</v>
      </c>
      <c r="F292" s="49" t="s">
        <v>853</v>
      </c>
      <c r="G292" s="49" t="s">
        <v>46</v>
      </c>
      <c r="H292" s="49" t="s">
        <v>47</v>
      </c>
      <c r="I292" s="61">
        <v>277846</v>
      </c>
      <c r="J292" s="62">
        <v>11.657536908935166</v>
      </c>
      <c r="K292" s="63">
        <v>3239</v>
      </c>
      <c r="L292" s="62">
        <v>12.953218689489862</v>
      </c>
      <c r="M292" s="64">
        <v>3599</v>
      </c>
      <c r="N292" s="65">
        <v>1.439646422838551E-2</v>
      </c>
      <c r="O292" s="66">
        <v>4</v>
      </c>
    </row>
    <row r="293" spans="1:15">
      <c r="A293" s="49" t="s">
        <v>201</v>
      </c>
      <c r="B293" s="49" t="s">
        <v>202</v>
      </c>
      <c r="C293" s="49" t="s">
        <v>200</v>
      </c>
      <c r="D293" s="49" t="s">
        <v>199</v>
      </c>
      <c r="E293" s="49" t="s">
        <v>198</v>
      </c>
      <c r="F293" s="49" t="s">
        <v>199</v>
      </c>
      <c r="G293" s="49" t="s">
        <v>62</v>
      </c>
      <c r="H293" s="49" t="s">
        <v>63</v>
      </c>
      <c r="I293" s="61">
        <v>1140525</v>
      </c>
      <c r="J293" s="62">
        <v>15.908463207733279</v>
      </c>
      <c r="K293" s="63">
        <v>18144</v>
      </c>
      <c r="L293" s="62">
        <v>24.237960588325549</v>
      </c>
      <c r="M293" s="64">
        <v>27644</v>
      </c>
      <c r="N293" s="65">
        <v>2.7180465136669517E-2</v>
      </c>
      <c r="O293" s="66">
        <v>31</v>
      </c>
    </row>
    <row r="294" spans="1:15">
      <c r="A294" s="49" t="s">
        <v>201</v>
      </c>
      <c r="B294" s="49" t="s">
        <v>202</v>
      </c>
      <c r="C294" s="49" t="s">
        <v>331</v>
      </c>
      <c r="D294" s="49" t="s">
        <v>330</v>
      </c>
      <c r="E294" s="49" t="s">
        <v>329</v>
      </c>
      <c r="F294" s="49" t="s">
        <v>330</v>
      </c>
      <c r="G294" s="49" t="s">
        <v>66</v>
      </c>
      <c r="H294" s="49" t="s">
        <v>67</v>
      </c>
      <c r="I294" s="61">
        <v>379387</v>
      </c>
      <c r="J294" s="62">
        <v>11.06521836541579</v>
      </c>
      <c r="K294" s="63">
        <v>4198</v>
      </c>
      <c r="L294" s="62">
        <v>17.968459646745934</v>
      </c>
      <c r="M294" s="64">
        <v>6817</v>
      </c>
      <c r="N294" s="65">
        <v>1.0543323835555779E-2</v>
      </c>
      <c r="O294" s="66">
        <v>4</v>
      </c>
    </row>
    <row r="295" spans="1:15">
      <c r="A295" s="49" t="s">
        <v>201</v>
      </c>
      <c r="B295" s="49" t="s">
        <v>202</v>
      </c>
      <c r="C295" s="49" t="s">
        <v>208</v>
      </c>
      <c r="D295" s="49" t="s">
        <v>207</v>
      </c>
      <c r="E295" s="49" t="s">
        <v>206</v>
      </c>
      <c r="F295" s="49" t="s">
        <v>207</v>
      </c>
      <c r="G295" s="49" t="s">
        <v>64</v>
      </c>
      <c r="H295" s="49" t="s">
        <v>65</v>
      </c>
      <c r="I295" s="61">
        <v>322363</v>
      </c>
      <c r="J295" s="62">
        <v>11.183045200596842</v>
      </c>
      <c r="K295" s="63">
        <v>3605</v>
      </c>
      <c r="L295" s="62">
        <v>15.203357705443864</v>
      </c>
      <c r="M295" s="64">
        <v>4901</v>
      </c>
      <c r="N295" s="65">
        <v>1.5510464910675233E-2</v>
      </c>
      <c r="O295" s="66">
        <v>5</v>
      </c>
    </row>
    <row r="296" spans="1:15">
      <c r="A296" s="49" t="s">
        <v>201</v>
      </c>
      <c r="B296" s="49" t="s">
        <v>202</v>
      </c>
      <c r="C296" s="49" t="s">
        <v>211</v>
      </c>
      <c r="D296" s="49" t="s">
        <v>210</v>
      </c>
      <c r="E296" s="49" t="s">
        <v>209</v>
      </c>
      <c r="F296" s="49" t="s">
        <v>210</v>
      </c>
      <c r="G296" s="49" t="s">
        <v>64</v>
      </c>
      <c r="H296" s="49" t="s">
        <v>65</v>
      </c>
      <c r="I296" s="61">
        <v>329042</v>
      </c>
      <c r="J296" s="62">
        <v>13.238431568006515</v>
      </c>
      <c r="K296" s="63">
        <v>4356</v>
      </c>
      <c r="L296" s="62">
        <v>20.21322505941491</v>
      </c>
      <c r="M296" s="64">
        <v>6651</v>
      </c>
      <c r="N296" s="65">
        <v>1.2156502817269528E-2</v>
      </c>
      <c r="O296" s="66">
        <v>4</v>
      </c>
    </row>
    <row r="297" spans="1:15">
      <c r="A297" s="49" t="s">
        <v>201</v>
      </c>
      <c r="B297" s="49" t="s">
        <v>202</v>
      </c>
      <c r="C297" s="49" t="s">
        <v>205</v>
      </c>
      <c r="D297" s="49" t="s">
        <v>204</v>
      </c>
      <c r="E297" s="49" t="s">
        <v>203</v>
      </c>
      <c r="F297" s="49" t="s">
        <v>204</v>
      </c>
      <c r="G297" s="49" t="s">
        <v>62</v>
      </c>
      <c r="H297" s="49" t="s">
        <v>63</v>
      </c>
      <c r="I297" s="61">
        <v>217487</v>
      </c>
      <c r="J297" s="62">
        <v>8.2073871081949719</v>
      </c>
      <c r="K297" s="63">
        <v>1785</v>
      </c>
      <c r="L297" s="62">
        <v>12.80076510320157</v>
      </c>
      <c r="M297" s="64">
        <v>2784</v>
      </c>
      <c r="N297" s="65">
        <v>4.5979759709775759E-3</v>
      </c>
      <c r="O297" s="66">
        <v>1</v>
      </c>
    </row>
    <row r="298" spans="1:15">
      <c r="A298" s="49" t="s">
        <v>201</v>
      </c>
      <c r="B298" s="49" t="s">
        <v>202</v>
      </c>
      <c r="C298" s="49" t="s">
        <v>214</v>
      </c>
      <c r="D298" s="49" t="s">
        <v>213</v>
      </c>
      <c r="E298" s="49" t="s">
        <v>212</v>
      </c>
      <c r="F298" s="49" t="s">
        <v>213</v>
      </c>
      <c r="G298" s="49" t="s">
        <v>64</v>
      </c>
      <c r="H298" s="49" t="s">
        <v>65</v>
      </c>
      <c r="I298" s="61">
        <v>286716</v>
      </c>
      <c r="J298" s="62">
        <v>12.737342875877175</v>
      </c>
      <c r="K298" s="63">
        <v>3652</v>
      </c>
      <c r="L298" s="62">
        <v>17.543492515241564</v>
      </c>
      <c r="M298" s="64">
        <v>5030</v>
      </c>
      <c r="N298" s="65">
        <v>3.4877718718174079E-3</v>
      </c>
      <c r="O298" s="66">
        <v>1</v>
      </c>
    </row>
    <row r="299" spans="1:15">
      <c r="A299" s="49" t="s">
        <v>201</v>
      </c>
      <c r="B299" s="49" t="s">
        <v>202</v>
      </c>
      <c r="C299" s="49" t="s">
        <v>217</v>
      </c>
      <c r="D299" s="49" t="s">
        <v>216</v>
      </c>
      <c r="E299" s="49" t="s">
        <v>215</v>
      </c>
      <c r="F299" s="49" t="s">
        <v>216</v>
      </c>
      <c r="G299" s="49" t="s">
        <v>64</v>
      </c>
      <c r="H299" s="49" t="s">
        <v>65</v>
      </c>
      <c r="I299" s="61">
        <v>264407</v>
      </c>
      <c r="J299" s="62">
        <v>15.044987462510447</v>
      </c>
      <c r="K299" s="63">
        <v>3977.9999999999995</v>
      </c>
      <c r="L299" s="62">
        <v>23.478954793178701</v>
      </c>
      <c r="M299" s="64">
        <v>6208</v>
      </c>
      <c r="N299" s="65">
        <v>2.2692288782067041E-2</v>
      </c>
      <c r="O299" s="66">
        <v>6</v>
      </c>
    </row>
    <row r="300" spans="1:15">
      <c r="A300" s="49" t="s">
        <v>1130</v>
      </c>
      <c r="B300" s="49" t="s">
        <v>1131</v>
      </c>
      <c r="C300" s="49" t="s">
        <v>1129</v>
      </c>
      <c r="D300" s="49" t="s">
        <v>1128</v>
      </c>
      <c r="E300" s="49" t="s">
        <v>1127</v>
      </c>
      <c r="F300" s="49" t="s">
        <v>1128</v>
      </c>
      <c r="G300" s="49" t="s">
        <v>50</v>
      </c>
      <c r="H300" s="49" t="s">
        <v>51</v>
      </c>
      <c r="I300" s="61">
        <v>542128</v>
      </c>
      <c r="J300" s="62">
        <v>13.14265265767494</v>
      </c>
      <c r="K300" s="63">
        <v>7125</v>
      </c>
      <c r="L300" s="62">
        <v>22.695747129829119</v>
      </c>
      <c r="M300" s="64">
        <v>12304</v>
      </c>
      <c r="N300" s="65">
        <v>2.0290411120620959E-2</v>
      </c>
      <c r="O300" s="66">
        <v>11</v>
      </c>
    </row>
    <row r="301" spans="1:15">
      <c r="A301" s="49" t="s">
        <v>1130</v>
      </c>
      <c r="B301" s="49" t="s">
        <v>1131</v>
      </c>
      <c r="C301" s="49" t="s">
        <v>1134</v>
      </c>
      <c r="D301" s="49" t="s">
        <v>1133</v>
      </c>
      <c r="E301" s="49" t="s">
        <v>1132</v>
      </c>
      <c r="F301" s="49" t="s">
        <v>1133</v>
      </c>
      <c r="G301" s="49" t="s">
        <v>50</v>
      </c>
      <c r="H301" s="49" t="s">
        <v>51</v>
      </c>
      <c r="I301" s="61">
        <v>211439</v>
      </c>
      <c r="J301" s="62">
        <v>12.476411636453067</v>
      </c>
      <c r="K301" s="63">
        <v>2638</v>
      </c>
      <c r="L301" s="62">
        <v>17.674128235566759</v>
      </c>
      <c r="M301" s="64">
        <v>3736.9999999999995</v>
      </c>
      <c r="N301" s="65">
        <v>1.8917985802051656E-2</v>
      </c>
      <c r="O301" s="66">
        <v>4</v>
      </c>
    </row>
    <row r="302" spans="1:15">
      <c r="A302" s="49" t="s">
        <v>1130</v>
      </c>
      <c r="B302" s="49" t="s">
        <v>1131</v>
      </c>
      <c r="C302" s="49" t="s">
        <v>1137</v>
      </c>
      <c r="D302" s="49" t="s">
        <v>1136</v>
      </c>
      <c r="E302" s="49" t="s">
        <v>1135</v>
      </c>
      <c r="F302" s="49" t="s">
        <v>1136</v>
      </c>
      <c r="G302" s="49" t="s">
        <v>50</v>
      </c>
      <c r="H302" s="49" t="s">
        <v>51</v>
      </c>
      <c r="I302" s="61">
        <v>441290</v>
      </c>
      <c r="J302" s="62">
        <v>9.9390423531011347</v>
      </c>
      <c r="K302" s="63">
        <v>4386</v>
      </c>
      <c r="L302" s="62">
        <v>15.640508509143649</v>
      </c>
      <c r="M302" s="64">
        <v>6902.0000000000009</v>
      </c>
      <c r="N302" s="65">
        <v>1.3596501167033018E-2</v>
      </c>
      <c r="O302" s="66">
        <v>6</v>
      </c>
    </row>
    <row r="303" spans="1:15">
      <c r="A303" s="49" t="s">
        <v>1130</v>
      </c>
      <c r="B303" s="49" t="s">
        <v>1131</v>
      </c>
      <c r="C303" s="49" t="s">
        <v>1140</v>
      </c>
      <c r="D303" s="49" t="s">
        <v>1139</v>
      </c>
      <c r="E303" s="49" t="s">
        <v>1138</v>
      </c>
      <c r="F303" s="49" t="s">
        <v>1139</v>
      </c>
      <c r="G303" s="49" t="s">
        <v>50</v>
      </c>
      <c r="H303" s="49" t="s">
        <v>51</v>
      </c>
      <c r="I303" s="61">
        <v>798786</v>
      </c>
      <c r="J303" s="62">
        <v>12.773133229676034</v>
      </c>
      <c r="K303" s="63">
        <v>10203</v>
      </c>
      <c r="L303" s="62">
        <v>19.994091033142794</v>
      </c>
      <c r="M303" s="64">
        <v>15970.999999999998</v>
      </c>
      <c r="N303" s="65">
        <v>1.0015198063060695E-2</v>
      </c>
      <c r="O303" s="66">
        <v>8</v>
      </c>
    </row>
    <row r="304" spans="1:15">
      <c r="A304" s="49" t="s">
        <v>1130</v>
      </c>
      <c r="B304" s="49" t="s">
        <v>1131</v>
      </c>
      <c r="C304" s="49" t="s">
        <v>1143</v>
      </c>
      <c r="D304" s="49" t="s">
        <v>1142</v>
      </c>
      <c r="E304" s="49" t="s">
        <v>1141</v>
      </c>
      <c r="F304" s="49" t="s">
        <v>1142</v>
      </c>
      <c r="G304" s="49" t="s">
        <v>50</v>
      </c>
      <c r="H304" s="49" t="s">
        <v>51</v>
      </c>
      <c r="I304" s="61">
        <v>351592</v>
      </c>
      <c r="J304" s="62">
        <v>11.894468588591321</v>
      </c>
      <c r="K304" s="63">
        <v>4182</v>
      </c>
      <c r="L304" s="62">
        <v>17.824637648183124</v>
      </c>
      <c r="M304" s="64">
        <v>6267</v>
      </c>
      <c r="N304" s="65">
        <v>0</v>
      </c>
      <c r="O304" s="66">
        <v>0</v>
      </c>
    </row>
    <row r="305" spans="1:15">
      <c r="A305" s="49" t="s">
        <v>829</v>
      </c>
      <c r="B305" s="49" t="s">
        <v>830</v>
      </c>
      <c r="C305" s="49" t="s">
        <v>857</v>
      </c>
      <c r="D305" s="49" t="s">
        <v>856</v>
      </c>
      <c r="E305" s="49" t="s">
        <v>855</v>
      </c>
      <c r="F305" s="49" t="s">
        <v>856</v>
      </c>
      <c r="G305" s="49" t="s">
        <v>46</v>
      </c>
      <c r="H305" s="49" t="s">
        <v>47</v>
      </c>
      <c r="I305" s="61">
        <v>201950</v>
      </c>
      <c r="J305" s="62">
        <v>10.235206734340183</v>
      </c>
      <c r="K305" s="63">
        <v>2067</v>
      </c>
      <c r="L305" s="62">
        <v>12.03763307749443</v>
      </c>
      <c r="M305" s="64">
        <v>2431</v>
      </c>
      <c r="N305" s="65">
        <v>0</v>
      </c>
      <c r="O305" s="66">
        <v>0</v>
      </c>
    </row>
    <row r="306" spans="1:15">
      <c r="A306" s="49" t="s">
        <v>861</v>
      </c>
      <c r="B306" s="49" t="s">
        <v>859</v>
      </c>
      <c r="C306" s="49" t="s">
        <v>860</v>
      </c>
      <c r="D306" s="49" t="s">
        <v>859</v>
      </c>
      <c r="E306" s="49" t="s">
        <v>858</v>
      </c>
      <c r="F306" s="49" t="s">
        <v>859</v>
      </c>
      <c r="G306" s="49" t="s">
        <v>102</v>
      </c>
      <c r="H306" s="49" t="s">
        <v>103</v>
      </c>
      <c r="I306" s="61">
        <v>10938</v>
      </c>
      <c r="J306" s="62" t="s">
        <v>1333</v>
      </c>
      <c r="K306" s="63">
        <v>0</v>
      </c>
      <c r="L306" s="62" t="s">
        <v>1333</v>
      </c>
      <c r="M306" s="64">
        <v>0</v>
      </c>
      <c r="N306" s="65" t="s">
        <v>1333</v>
      </c>
      <c r="O306" s="66">
        <v>0</v>
      </c>
    </row>
    <row r="307" spans="1:15">
      <c r="A307" s="49" t="s">
        <v>790</v>
      </c>
      <c r="B307" s="49" t="s">
        <v>791</v>
      </c>
      <c r="C307" s="49" t="s">
        <v>864</v>
      </c>
      <c r="D307" s="49" t="s">
        <v>863</v>
      </c>
      <c r="E307" s="49" t="s">
        <v>862</v>
      </c>
      <c r="F307" s="49" t="s">
        <v>863</v>
      </c>
      <c r="G307" s="49" t="s">
        <v>102</v>
      </c>
      <c r="H307" s="49" t="s">
        <v>103</v>
      </c>
      <c r="I307" s="61">
        <v>214107</v>
      </c>
      <c r="J307" s="62">
        <v>9.8128505840537663</v>
      </c>
      <c r="K307" s="63">
        <v>2101</v>
      </c>
      <c r="L307" s="62">
        <v>13.628699668857159</v>
      </c>
      <c r="M307" s="64">
        <v>2918</v>
      </c>
      <c r="N307" s="65">
        <v>9.3411238306080613E-3</v>
      </c>
      <c r="O307" s="66">
        <v>2</v>
      </c>
    </row>
    <row r="308" spans="1:15">
      <c r="A308" s="49" t="s">
        <v>790</v>
      </c>
      <c r="B308" s="49" t="s">
        <v>791</v>
      </c>
      <c r="C308" s="49" t="s">
        <v>789</v>
      </c>
      <c r="D308" s="49" t="s">
        <v>788</v>
      </c>
      <c r="E308" s="49" t="s">
        <v>787</v>
      </c>
      <c r="F308" s="49" t="s">
        <v>788</v>
      </c>
      <c r="G308" s="49" t="s">
        <v>100</v>
      </c>
      <c r="H308" s="49" t="s">
        <v>101</v>
      </c>
      <c r="I308" s="61">
        <v>399007</v>
      </c>
      <c r="J308" s="62">
        <v>5.6214552626896266</v>
      </c>
      <c r="K308" s="63">
        <v>2242.9999999999995</v>
      </c>
      <c r="L308" s="62">
        <v>7.8143992461285148</v>
      </c>
      <c r="M308" s="64">
        <v>3118.0000000000005</v>
      </c>
      <c r="N308" s="65">
        <v>1.253110847679364E-2</v>
      </c>
      <c r="O308" s="66">
        <v>5</v>
      </c>
    </row>
    <row r="309" spans="1:15">
      <c r="A309" s="49" t="s">
        <v>790</v>
      </c>
      <c r="B309" s="49" t="s">
        <v>791</v>
      </c>
      <c r="C309" s="49" t="s">
        <v>964</v>
      </c>
      <c r="D309" s="49" t="s">
        <v>963</v>
      </c>
      <c r="E309" s="49" t="s">
        <v>962</v>
      </c>
      <c r="F309" s="49" t="s">
        <v>963</v>
      </c>
      <c r="G309" s="49" t="s">
        <v>106</v>
      </c>
      <c r="H309" s="49" t="s">
        <v>107</v>
      </c>
      <c r="I309" s="61">
        <v>249301</v>
      </c>
      <c r="J309" s="62">
        <v>7.1279296914172026</v>
      </c>
      <c r="K309" s="63">
        <v>1777</v>
      </c>
      <c r="L309" s="62">
        <v>8.2751372838456323</v>
      </c>
      <c r="M309" s="64">
        <v>2063</v>
      </c>
      <c r="N309" s="65">
        <v>8.0224307162827264E-3</v>
      </c>
      <c r="O309" s="66">
        <v>1.9999999999999998</v>
      </c>
    </row>
    <row r="310" spans="1:15">
      <c r="A310" s="49" t="s">
        <v>790</v>
      </c>
      <c r="B310" s="49" t="s">
        <v>791</v>
      </c>
      <c r="C310" s="49" t="s">
        <v>885</v>
      </c>
      <c r="D310" s="49" t="s">
        <v>884</v>
      </c>
      <c r="E310" s="49" t="s">
        <v>883</v>
      </c>
      <c r="F310" s="49" t="s">
        <v>884</v>
      </c>
      <c r="G310" s="49" t="s">
        <v>104</v>
      </c>
      <c r="H310" s="49" t="s">
        <v>105</v>
      </c>
      <c r="I310" s="61">
        <v>327753</v>
      </c>
      <c r="J310" s="62">
        <v>9.0830594990739986</v>
      </c>
      <c r="K310" s="63">
        <v>2977</v>
      </c>
      <c r="L310" s="62">
        <v>12.192108081390559</v>
      </c>
      <c r="M310" s="64">
        <v>3996</v>
      </c>
      <c r="N310" s="65">
        <v>9.153234295338257E-3</v>
      </c>
      <c r="O310" s="66">
        <v>3</v>
      </c>
    </row>
    <row r="311" spans="1:15">
      <c r="A311" s="49" t="s">
        <v>790</v>
      </c>
      <c r="B311" s="49" t="s">
        <v>791</v>
      </c>
      <c r="C311" s="49" t="s">
        <v>967</v>
      </c>
      <c r="D311" s="49" t="s">
        <v>966</v>
      </c>
      <c r="E311" s="49" t="s">
        <v>965</v>
      </c>
      <c r="F311" s="49" t="s">
        <v>966</v>
      </c>
      <c r="G311" s="49" t="s">
        <v>106</v>
      </c>
      <c r="H311" s="49" t="s">
        <v>107</v>
      </c>
      <c r="I311" s="61">
        <v>332752</v>
      </c>
      <c r="J311" s="62">
        <v>6.3320430831369912</v>
      </c>
      <c r="K311" s="63">
        <v>2107</v>
      </c>
      <c r="L311" s="62">
        <v>7.7174592489301341</v>
      </c>
      <c r="M311" s="64">
        <v>2568</v>
      </c>
      <c r="N311" s="65">
        <v>9.015723421647354E-3</v>
      </c>
      <c r="O311" s="66">
        <v>3</v>
      </c>
    </row>
    <row r="312" spans="1:15">
      <c r="A312" s="49" t="s">
        <v>790</v>
      </c>
      <c r="B312" s="49" t="s">
        <v>791</v>
      </c>
      <c r="C312" s="49" t="s">
        <v>794</v>
      </c>
      <c r="D312" s="49" t="s">
        <v>793</v>
      </c>
      <c r="E312" s="49" t="s">
        <v>792</v>
      </c>
      <c r="F312" s="49" t="s">
        <v>793</v>
      </c>
      <c r="G312" s="49" t="s">
        <v>100</v>
      </c>
      <c r="H312" s="49" t="s">
        <v>101</v>
      </c>
      <c r="I312" s="61">
        <v>279516</v>
      </c>
      <c r="J312" s="62">
        <v>7.8671703945391318</v>
      </c>
      <c r="K312" s="63">
        <v>2199</v>
      </c>
      <c r="L312" s="62">
        <v>10.264170924025816</v>
      </c>
      <c r="M312" s="64">
        <v>2869</v>
      </c>
      <c r="N312" s="65">
        <v>7.1552254611542809E-3</v>
      </c>
      <c r="O312" s="66">
        <v>2</v>
      </c>
    </row>
    <row r="313" spans="1:15">
      <c r="A313" s="49" t="s">
        <v>790</v>
      </c>
      <c r="B313" s="49" t="s">
        <v>791</v>
      </c>
      <c r="C313" s="49" t="s">
        <v>982</v>
      </c>
      <c r="D313" s="49" t="s">
        <v>981</v>
      </c>
      <c r="E313" s="49" t="s">
        <v>980</v>
      </c>
      <c r="F313" s="49" t="s">
        <v>981</v>
      </c>
      <c r="G313" s="49" t="s">
        <v>108</v>
      </c>
      <c r="H313" s="49" t="s">
        <v>109</v>
      </c>
      <c r="I313" s="61">
        <v>388563</v>
      </c>
      <c r="J313" s="62">
        <v>9.5943257592719853</v>
      </c>
      <c r="K313" s="63">
        <v>3728</v>
      </c>
      <c r="L313" s="62">
        <v>11.730401505032646</v>
      </c>
      <c r="M313" s="64">
        <v>4558</v>
      </c>
      <c r="N313" s="65">
        <v>1.5441511415137313E-2</v>
      </c>
      <c r="O313" s="66">
        <v>6</v>
      </c>
    </row>
    <row r="314" spans="1:15">
      <c r="A314" s="49" t="s">
        <v>790</v>
      </c>
      <c r="B314" s="49" t="s">
        <v>791</v>
      </c>
      <c r="C314" s="49" t="s">
        <v>888</v>
      </c>
      <c r="D314" s="49" t="s">
        <v>887</v>
      </c>
      <c r="E314" s="49" t="s">
        <v>886</v>
      </c>
      <c r="F314" s="49" t="s">
        <v>887</v>
      </c>
      <c r="G314" s="49" t="s">
        <v>104</v>
      </c>
      <c r="H314" s="49" t="s">
        <v>105</v>
      </c>
      <c r="I314" s="61">
        <v>340341</v>
      </c>
      <c r="J314" s="62">
        <v>8.4385954087224277</v>
      </c>
      <c r="K314" s="63">
        <v>2871.9999999999995</v>
      </c>
      <c r="L314" s="62">
        <v>12.111382407644097</v>
      </c>
      <c r="M314" s="64">
        <v>4122</v>
      </c>
      <c r="N314" s="65">
        <v>5.8764591982746715E-3</v>
      </c>
      <c r="O314" s="66">
        <v>2</v>
      </c>
    </row>
    <row r="315" spans="1:15">
      <c r="A315" s="49" t="s">
        <v>790</v>
      </c>
      <c r="B315" s="49" t="s">
        <v>791</v>
      </c>
      <c r="C315" s="49" t="s">
        <v>797</v>
      </c>
      <c r="D315" s="49" t="s">
        <v>796</v>
      </c>
      <c r="E315" s="49" t="s">
        <v>795</v>
      </c>
      <c r="F315" s="49" t="s">
        <v>796</v>
      </c>
      <c r="G315" s="49" t="s">
        <v>100</v>
      </c>
      <c r="H315" s="49" t="s">
        <v>101</v>
      </c>
      <c r="I315" s="61">
        <v>333587</v>
      </c>
      <c r="J315" s="62">
        <v>8.3786238672370317</v>
      </c>
      <c r="K315" s="63">
        <v>2795</v>
      </c>
      <c r="L315" s="62">
        <v>11.358356290862654</v>
      </c>
      <c r="M315" s="64">
        <v>3789</v>
      </c>
      <c r="N315" s="65">
        <v>1.4988593680209361E-2</v>
      </c>
      <c r="O315" s="66">
        <v>5</v>
      </c>
    </row>
    <row r="316" spans="1:15">
      <c r="A316" s="49" t="s">
        <v>790</v>
      </c>
      <c r="B316" s="49" t="s">
        <v>791</v>
      </c>
      <c r="C316" s="49" t="s">
        <v>970</v>
      </c>
      <c r="D316" s="49" t="s">
        <v>969</v>
      </c>
      <c r="E316" s="49" t="s">
        <v>968</v>
      </c>
      <c r="F316" s="49" t="s">
        <v>969</v>
      </c>
      <c r="G316" s="49" t="s">
        <v>106</v>
      </c>
      <c r="H316" s="49" t="s">
        <v>107</v>
      </c>
      <c r="I316" s="61">
        <v>289034</v>
      </c>
      <c r="J316" s="62">
        <v>10.23409010704623</v>
      </c>
      <c r="K316" s="63">
        <v>2957.9999999999995</v>
      </c>
      <c r="L316" s="62">
        <v>12.559076094853893</v>
      </c>
      <c r="M316" s="64">
        <v>3630</v>
      </c>
      <c r="N316" s="65">
        <v>2.7678404616757888E-2</v>
      </c>
      <c r="O316" s="66">
        <v>8</v>
      </c>
    </row>
    <row r="317" spans="1:15">
      <c r="A317" s="49" t="s">
        <v>790</v>
      </c>
      <c r="B317" s="49" t="s">
        <v>791</v>
      </c>
      <c r="C317" s="49" t="s">
        <v>867</v>
      </c>
      <c r="D317" s="49" t="s">
        <v>866</v>
      </c>
      <c r="E317" s="49" t="s">
        <v>865</v>
      </c>
      <c r="F317" s="49" t="s">
        <v>866</v>
      </c>
      <c r="G317" s="49" t="s">
        <v>102</v>
      </c>
      <c r="H317" s="49" t="s">
        <v>103</v>
      </c>
      <c r="I317" s="61">
        <v>280941</v>
      </c>
      <c r="J317" s="62">
        <v>9.6247966654920436</v>
      </c>
      <c r="K317" s="63">
        <v>2704</v>
      </c>
      <c r="L317" s="62">
        <v>12.326431528328012</v>
      </c>
      <c r="M317" s="64">
        <v>3463</v>
      </c>
      <c r="N317" s="65">
        <v>7.1189324448905642E-3</v>
      </c>
      <c r="O317" s="66">
        <v>1.9999999999999998</v>
      </c>
    </row>
    <row r="318" spans="1:15">
      <c r="A318" s="49" t="s">
        <v>790</v>
      </c>
      <c r="B318" s="49" t="s">
        <v>791</v>
      </c>
      <c r="C318" s="49" t="s">
        <v>891</v>
      </c>
      <c r="D318" s="49" t="s">
        <v>890</v>
      </c>
      <c r="E318" s="49" t="s">
        <v>889</v>
      </c>
      <c r="F318" s="49" t="s">
        <v>890</v>
      </c>
      <c r="G318" s="49" t="s">
        <v>104</v>
      </c>
      <c r="H318" s="49" t="s">
        <v>105</v>
      </c>
      <c r="I318" s="61">
        <v>183544</v>
      </c>
      <c r="J318" s="62">
        <v>9.7360850804166859</v>
      </c>
      <c r="K318" s="63">
        <v>1787.0000000000002</v>
      </c>
      <c r="L318" s="62">
        <v>12.836159177091051</v>
      </c>
      <c r="M318" s="64">
        <v>2356</v>
      </c>
      <c r="N318" s="65">
        <v>1.0896569759839603E-2</v>
      </c>
      <c r="O318" s="66">
        <v>2</v>
      </c>
    </row>
    <row r="319" spans="1:15">
      <c r="A319" s="49" t="s">
        <v>790</v>
      </c>
      <c r="B319" s="49" t="s">
        <v>791</v>
      </c>
      <c r="C319" s="49" t="s">
        <v>800</v>
      </c>
      <c r="D319" s="49" t="s">
        <v>799</v>
      </c>
      <c r="E319" s="49" t="s">
        <v>798</v>
      </c>
      <c r="F319" s="49" t="s">
        <v>799</v>
      </c>
      <c r="G319" s="49" t="s">
        <v>100</v>
      </c>
      <c r="H319" s="49" t="s">
        <v>101</v>
      </c>
      <c r="I319" s="61">
        <v>266357</v>
      </c>
      <c r="J319" s="62">
        <v>9.9603164174397509</v>
      </c>
      <c r="K319" s="63">
        <v>2653</v>
      </c>
      <c r="L319" s="62">
        <v>12.655946718126424</v>
      </c>
      <c r="M319" s="64">
        <v>3371</v>
      </c>
      <c r="N319" s="65">
        <v>2.6280518251819925E-2</v>
      </c>
      <c r="O319" s="66">
        <v>7</v>
      </c>
    </row>
    <row r="320" spans="1:15">
      <c r="A320" s="49" t="s">
        <v>790</v>
      </c>
      <c r="B320" s="49" t="s">
        <v>791</v>
      </c>
      <c r="C320" s="49" t="s">
        <v>894</v>
      </c>
      <c r="D320" s="49" t="s">
        <v>893</v>
      </c>
      <c r="E320" s="49" t="s">
        <v>892</v>
      </c>
      <c r="F320" s="49" t="s">
        <v>893</v>
      </c>
      <c r="G320" s="49" t="s">
        <v>104</v>
      </c>
      <c r="H320" s="49" t="s">
        <v>105</v>
      </c>
      <c r="I320" s="61">
        <v>252338</v>
      </c>
      <c r="J320" s="62">
        <v>5.6075581164945429</v>
      </c>
      <c r="K320" s="63">
        <v>1415</v>
      </c>
      <c r="L320" s="62">
        <v>8.7026131617116729</v>
      </c>
      <c r="M320" s="64">
        <v>2196</v>
      </c>
      <c r="N320" s="65">
        <v>0</v>
      </c>
      <c r="O320" s="66">
        <v>0</v>
      </c>
    </row>
    <row r="321" spans="1:15">
      <c r="A321" s="49" t="s">
        <v>790</v>
      </c>
      <c r="B321" s="49" t="s">
        <v>791</v>
      </c>
      <c r="C321" s="49" t="s">
        <v>870</v>
      </c>
      <c r="D321" s="49" t="s">
        <v>869</v>
      </c>
      <c r="E321" s="49" t="s">
        <v>868</v>
      </c>
      <c r="F321" s="49" t="s">
        <v>869</v>
      </c>
      <c r="G321" s="49" t="s">
        <v>102</v>
      </c>
      <c r="H321" s="49" t="s">
        <v>103</v>
      </c>
      <c r="I321" s="61">
        <v>260651</v>
      </c>
      <c r="J321" s="62">
        <v>7.5810182964960813</v>
      </c>
      <c r="K321" s="63">
        <v>1976</v>
      </c>
      <c r="L321" s="62">
        <v>8.2792699816996667</v>
      </c>
      <c r="M321" s="64">
        <v>2158</v>
      </c>
      <c r="N321" s="65">
        <v>1.150964316269648E-2</v>
      </c>
      <c r="O321" s="66">
        <v>3</v>
      </c>
    </row>
    <row r="322" spans="1:15">
      <c r="A322" s="49" t="s">
        <v>790</v>
      </c>
      <c r="B322" s="49" t="s">
        <v>791</v>
      </c>
      <c r="C322" s="49" t="s">
        <v>897</v>
      </c>
      <c r="D322" s="49" t="s">
        <v>896</v>
      </c>
      <c r="E322" s="49" t="s">
        <v>895</v>
      </c>
      <c r="F322" s="49" t="s">
        <v>896</v>
      </c>
      <c r="G322" s="49" t="s">
        <v>104</v>
      </c>
      <c r="H322" s="49" t="s">
        <v>105</v>
      </c>
      <c r="I322" s="61">
        <v>309014</v>
      </c>
      <c r="J322" s="62">
        <v>7.452736769207867</v>
      </c>
      <c r="K322" s="63">
        <v>2303</v>
      </c>
      <c r="L322" s="62">
        <v>9.8959917673632916</v>
      </c>
      <c r="M322" s="64">
        <v>3058</v>
      </c>
      <c r="N322" s="65">
        <v>1.618049667652598E-2</v>
      </c>
      <c r="O322" s="66">
        <v>5</v>
      </c>
    </row>
    <row r="323" spans="1:15">
      <c r="A323" s="49" t="s">
        <v>790</v>
      </c>
      <c r="B323" s="49" t="s">
        <v>791</v>
      </c>
      <c r="C323" s="49" t="s">
        <v>900</v>
      </c>
      <c r="D323" s="49" t="s">
        <v>899</v>
      </c>
      <c r="E323" s="49" t="s">
        <v>898</v>
      </c>
      <c r="F323" s="49" t="s">
        <v>899</v>
      </c>
      <c r="G323" s="49" t="s">
        <v>104</v>
      </c>
      <c r="H323" s="49" t="s">
        <v>105</v>
      </c>
      <c r="I323" s="61">
        <v>271767</v>
      </c>
      <c r="J323" s="62">
        <v>8.9562014519790853</v>
      </c>
      <c r="K323" s="63">
        <v>2434</v>
      </c>
      <c r="L323" s="62">
        <v>13.022184444763345</v>
      </c>
      <c r="M323" s="64">
        <v>3539</v>
      </c>
      <c r="N323" s="65">
        <v>2.2077735707425848E-2</v>
      </c>
      <c r="O323" s="66">
        <v>6</v>
      </c>
    </row>
    <row r="324" spans="1:15">
      <c r="A324" s="49" t="s">
        <v>790</v>
      </c>
      <c r="B324" s="49" t="s">
        <v>791</v>
      </c>
      <c r="C324" s="49" t="s">
        <v>803</v>
      </c>
      <c r="D324" s="49" t="s">
        <v>802</v>
      </c>
      <c r="E324" s="49" t="s">
        <v>801</v>
      </c>
      <c r="F324" s="49" t="s">
        <v>802</v>
      </c>
      <c r="G324" s="49" t="s">
        <v>100</v>
      </c>
      <c r="H324" s="49" t="s">
        <v>101</v>
      </c>
      <c r="I324" s="61">
        <v>248115</v>
      </c>
      <c r="J324" s="62">
        <v>9.2658646192289869</v>
      </c>
      <c r="K324" s="63">
        <v>2299</v>
      </c>
      <c r="L324" s="62">
        <v>11.333454245007356</v>
      </c>
      <c r="M324" s="64">
        <v>2812</v>
      </c>
      <c r="N324" s="65">
        <v>1.6121556536283579E-2</v>
      </c>
      <c r="O324" s="66">
        <v>3.9999999999999996</v>
      </c>
    </row>
    <row r="325" spans="1:15">
      <c r="A325" s="49" t="s">
        <v>790</v>
      </c>
      <c r="B325" s="49" t="s">
        <v>791</v>
      </c>
      <c r="C325" s="49" t="s">
        <v>903</v>
      </c>
      <c r="D325" s="49" t="s">
        <v>902</v>
      </c>
      <c r="E325" s="49" t="s">
        <v>901</v>
      </c>
      <c r="F325" s="49" t="s">
        <v>902</v>
      </c>
      <c r="G325" s="49" t="s">
        <v>104</v>
      </c>
      <c r="H325" s="49" t="s">
        <v>105</v>
      </c>
      <c r="I325" s="61">
        <v>156864</v>
      </c>
      <c r="J325" s="62">
        <v>8.6571807425540612</v>
      </c>
      <c r="K325" s="63">
        <v>1358.0000000000005</v>
      </c>
      <c r="L325" s="62">
        <v>11.417533659730722</v>
      </c>
      <c r="M325" s="64">
        <v>1791</v>
      </c>
      <c r="N325" s="65">
        <v>6.374949000407997E-3</v>
      </c>
      <c r="O325" s="66">
        <v>1</v>
      </c>
    </row>
    <row r="326" spans="1:15">
      <c r="A326" s="49" t="s">
        <v>790</v>
      </c>
      <c r="B326" s="49" t="s">
        <v>791</v>
      </c>
      <c r="C326" s="49" t="s">
        <v>985</v>
      </c>
      <c r="D326" s="49" t="s">
        <v>984</v>
      </c>
      <c r="E326" s="49" t="s">
        <v>983</v>
      </c>
      <c r="F326" s="49" t="s">
        <v>984</v>
      </c>
      <c r="G326" s="49" t="s">
        <v>108</v>
      </c>
      <c r="H326" s="49" t="s">
        <v>109</v>
      </c>
      <c r="I326" s="61">
        <v>179142</v>
      </c>
      <c r="J326" s="62">
        <v>6.8939723794531709</v>
      </c>
      <c r="K326" s="63">
        <v>1235</v>
      </c>
      <c r="L326" s="62">
        <v>8.3899922966138583</v>
      </c>
      <c r="M326" s="64">
        <v>1503</v>
      </c>
      <c r="N326" s="65">
        <v>1.1164327740005135E-2</v>
      </c>
      <c r="O326" s="66">
        <v>1.9999999999999998</v>
      </c>
    </row>
    <row r="327" spans="1:15">
      <c r="A327" s="49" t="s">
        <v>790</v>
      </c>
      <c r="B327" s="49" t="s">
        <v>791</v>
      </c>
      <c r="C327" s="49" t="s">
        <v>973</v>
      </c>
      <c r="D327" s="49" t="s">
        <v>972</v>
      </c>
      <c r="E327" s="49" t="s">
        <v>971</v>
      </c>
      <c r="F327" s="49" t="s">
        <v>972</v>
      </c>
      <c r="G327" s="49" t="s">
        <v>106</v>
      </c>
      <c r="H327" s="49" t="s">
        <v>107</v>
      </c>
      <c r="I327" s="61">
        <v>321813</v>
      </c>
      <c r="J327" s="62">
        <v>10.910062676150435</v>
      </c>
      <c r="K327" s="63">
        <v>3511</v>
      </c>
      <c r="L327" s="62">
        <v>12.149913148319055</v>
      </c>
      <c r="M327" s="64">
        <v>3910</v>
      </c>
      <c r="N327" s="65">
        <v>2.1751762669624905E-2</v>
      </c>
      <c r="O327" s="66">
        <v>7</v>
      </c>
    </row>
    <row r="328" spans="1:15">
      <c r="A328" s="49" t="s">
        <v>790</v>
      </c>
      <c r="B328" s="49" t="s">
        <v>791</v>
      </c>
      <c r="C328" s="49" t="s">
        <v>976</v>
      </c>
      <c r="D328" s="49" t="s">
        <v>975</v>
      </c>
      <c r="E328" s="49" t="s">
        <v>974</v>
      </c>
      <c r="F328" s="49" t="s">
        <v>975</v>
      </c>
      <c r="G328" s="49" t="s">
        <v>106</v>
      </c>
      <c r="H328" s="49" t="s">
        <v>107</v>
      </c>
      <c r="I328" s="61">
        <v>305309</v>
      </c>
      <c r="J328" s="62">
        <v>8.7583399113684823</v>
      </c>
      <c r="K328" s="63">
        <v>2674</v>
      </c>
      <c r="L328" s="62">
        <v>10.789069434572843</v>
      </c>
      <c r="M328" s="64">
        <v>3294</v>
      </c>
      <c r="N328" s="65">
        <v>2.6202961589733679E-2</v>
      </c>
      <c r="O328" s="66">
        <v>8</v>
      </c>
    </row>
    <row r="329" spans="1:15">
      <c r="A329" s="49" t="s">
        <v>790</v>
      </c>
      <c r="B329" s="49" t="s">
        <v>791</v>
      </c>
      <c r="C329" s="49" t="s">
        <v>988</v>
      </c>
      <c r="D329" s="49" t="s">
        <v>987</v>
      </c>
      <c r="E329" s="49" t="s">
        <v>986</v>
      </c>
      <c r="F329" s="49" t="s">
        <v>987</v>
      </c>
      <c r="G329" s="49" t="s">
        <v>108</v>
      </c>
      <c r="H329" s="49" t="s">
        <v>109</v>
      </c>
      <c r="I329" s="61">
        <v>206453</v>
      </c>
      <c r="J329" s="62">
        <v>6.2387080836800628</v>
      </c>
      <c r="K329" s="63">
        <v>1288</v>
      </c>
      <c r="L329" s="62">
        <v>8.5443175928661734</v>
      </c>
      <c r="M329" s="64">
        <v>1764.0000000000002</v>
      </c>
      <c r="N329" s="65">
        <v>0</v>
      </c>
      <c r="O329" s="66">
        <v>0</v>
      </c>
    </row>
    <row r="330" spans="1:15">
      <c r="A330" s="49" t="s">
        <v>790</v>
      </c>
      <c r="B330" s="49" t="s">
        <v>791</v>
      </c>
      <c r="C330" s="49" t="s">
        <v>873</v>
      </c>
      <c r="D330" s="49" t="s">
        <v>872</v>
      </c>
      <c r="E330" s="49" t="s">
        <v>871</v>
      </c>
      <c r="F330" s="49" t="s">
        <v>872</v>
      </c>
      <c r="G330" s="49" t="s">
        <v>102</v>
      </c>
      <c r="H330" s="49" t="s">
        <v>103</v>
      </c>
      <c r="I330" s="61">
        <v>355266</v>
      </c>
      <c r="J330" s="62">
        <v>9.2071856017744462</v>
      </c>
      <c r="K330" s="63">
        <v>3271.0000000000005</v>
      </c>
      <c r="L330" s="62">
        <v>12.050125821215653</v>
      </c>
      <c r="M330" s="64">
        <v>4281</v>
      </c>
      <c r="N330" s="65">
        <v>1.6888753778858658E-2</v>
      </c>
      <c r="O330" s="66">
        <v>6</v>
      </c>
    </row>
    <row r="331" spans="1:15">
      <c r="A331" s="49" t="s">
        <v>790</v>
      </c>
      <c r="B331" s="49" t="s">
        <v>791</v>
      </c>
      <c r="C331" s="49" t="s">
        <v>876</v>
      </c>
      <c r="D331" s="49" t="s">
        <v>875</v>
      </c>
      <c r="E331" s="49" t="s">
        <v>874</v>
      </c>
      <c r="F331" s="49" t="s">
        <v>875</v>
      </c>
      <c r="G331" s="49" t="s">
        <v>102</v>
      </c>
      <c r="H331" s="49" t="s">
        <v>103</v>
      </c>
      <c r="I331" s="61">
        <v>305658</v>
      </c>
      <c r="J331" s="62">
        <v>7.5770959700056926</v>
      </c>
      <c r="K331" s="63">
        <v>2316</v>
      </c>
      <c r="L331" s="62">
        <v>10.515020055094256</v>
      </c>
      <c r="M331" s="64">
        <v>3214</v>
      </c>
      <c r="N331" s="65">
        <v>1.962978230571423E-2</v>
      </c>
      <c r="O331" s="66">
        <v>6</v>
      </c>
    </row>
    <row r="332" spans="1:15">
      <c r="A332" s="49" t="s">
        <v>790</v>
      </c>
      <c r="B332" s="49" t="s">
        <v>791</v>
      </c>
      <c r="C332" s="49" t="s">
        <v>991</v>
      </c>
      <c r="D332" s="49" t="s">
        <v>990</v>
      </c>
      <c r="E332" s="49" t="s">
        <v>989</v>
      </c>
      <c r="F332" s="49" t="s">
        <v>990</v>
      </c>
      <c r="G332" s="49" t="s">
        <v>108</v>
      </c>
      <c r="H332" s="49" t="s">
        <v>109</v>
      </c>
      <c r="I332" s="61">
        <v>198141</v>
      </c>
      <c r="J332" s="62">
        <v>4.6482050660892993</v>
      </c>
      <c r="K332" s="63">
        <v>920.99999999999989</v>
      </c>
      <c r="L332" s="62">
        <v>5.788806960699703</v>
      </c>
      <c r="M332" s="64">
        <v>1146.9999999999998</v>
      </c>
      <c r="N332" s="65">
        <v>2.0187644152396524E-2</v>
      </c>
      <c r="O332" s="66">
        <v>4</v>
      </c>
    </row>
    <row r="333" spans="1:15">
      <c r="A333" s="49" t="s">
        <v>790</v>
      </c>
      <c r="B333" s="49" t="s">
        <v>791</v>
      </c>
      <c r="C333" s="49" t="s">
        <v>979</v>
      </c>
      <c r="D333" s="49" t="s">
        <v>978</v>
      </c>
      <c r="E333" s="49" t="s">
        <v>977</v>
      </c>
      <c r="F333" s="49" t="s">
        <v>978</v>
      </c>
      <c r="G333" s="49" t="s">
        <v>106</v>
      </c>
      <c r="H333" s="49" t="s">
        <v>107</v>
      </c>
      <c r="I333" s="61">
        <v>320017</v>
      </c>
      <c r="J333" s="62">
        <v>9.4932456713237112</v>
      </c>
      <c r="K333" s="63">
        <v>3038</v>
      </c>
      <c r="L333" s="62">
        <v>10.308827343547375</v>
      </c>
      <c r="M333" s="64">
        <v>3299</v>
      </c>
      <c r="N333" s="65">
        <v>1.5624169965970556E-2</v>
      </c>
      <c r="O333" s="66">
        <v>4.9999999999999991</v>
      </c>
    </row>
    <row r="334" spans="1:15">
      <c r="A334" s="49" t="s">
        <v>790</v>
      </c>
      <c r="B334" s="49" t="s">
        <v>791</v>
      </c>
      <c r="C334" s="49" t="s">
        <v>994</v>
      </c>
      <c r="D334" s="49" t="s">
        <v>993</v>
      </c>
      <c r="E334" s="49" t="s">
        <v>992</v>
      </c>
      <c r="F334" s="49" t="s">
        <v>993</v>
      </c>
      <c r="G334" s="49" t="s">
        <v>108</v>
      </c>
      <c r="H334" s="49" t="s">
        <v>109</v>
      </c>
      <c r="I334" s="61">
        <v>207707</v>
      </c>
      <c r="J334" s="62">
        <v>6.7017481355948529</v>
      </c>
      <c r="K334" s="63">
        <v>1392</v>
      </c>
      <c r="L334" s="62">
        <v>8.2808956847867421</v>
      </c>
      <c r="M334" s="64">
        <v>1720</v>
      </c>
      <c r="N334" s="65">
        <v>4.8144742353411303E-3</v>
      </c>
      <c r="O334" s="66">
        <v>1</v>
      </c>
    </row>
    <row r="335" spans="1:15">
      <c r="A335" s="49" t="s">
        <v>790</v>
      </c>
      <c r="B335" s="49" t="s">
        <v>791</v>
      </c>
      <c r="C335" s="49" t="s">
        <v>879</v>
      </c>
      <c r="D335" s="49" t="s">
        <v>878</v>
      </c>
      <c r="E335" s="49" t="s">
        <v>877</v>
      </c>
      <c r="F335" s="49" t="s">
        <v>878</v>
      </c>
      <c r="G335" s="49" t="s">
        <v>102</v>
      </c>
      <c r="H335" s="49" t="s">
        <v>103</v>
      </c>
      <c r="I335" s="61">
        <v>331969</v>
      </c>
      <c r="J335" s="62">
        <v>9.0610870292105581</v>
      </c>
      <c r="K335" s="63">
        <v>3008</v>
      </c>
      <c r="L335" s="62">
        <v>11.567345143673053</v>
      </c>
      <c r="M335" s="64">
        <v>3840</v>
      </c>
      <c r="N335" s="65">
        <v>2.1086306251487337E-2</v>
      </c>
      <c r="O335" s="66">
        <v>6.9999999999999991</v>
      </c>
    </row>
    <row r="336" spans="1:15">
      <c r="A336" s="49" t="s">
        <v>790</v>
      </c>
      <c r="B336" s="49" t="s">
        <v>791</v>
      </c>
      <c r="C336" s="49" t="s">
        <v>882</v>
      </c>
      <c r="D336" s="49" t="s">
        <v>881</v>
      </c>
      <c r="E336" s="49" t="s">
        <v>880</v>
      </c>
      <c r="F336" s="49" t="s">
        <v>881</v>
      </c>
      <c r="G336" s="49" t="s">
        <v>102</v>
      </c>
      <c r="H336" s="49" t="s">
        <v>103</v>
      </c>
      <c r="I336" s="61">
        <v>276940</v>
      </c>
      <c r="J336" s="62">
        <v>7.4348234274572116</v>
      </c>
      <c r="K336" s="63">
        <v>2059</v>
      </c>
      <c r="L336" s="62">
        <v>10.319924893478731</v>
      </c>
      <c r="M336" s="64">
        <v>2858</v>
      </c>
      <c r="N336" s="65">
        <v>1.0832671336751643E-2</v>
      </c>
      <c r="O336" s="66">
        <v>3</v>
      </c>
    </row>
    <row r="337" spans="1:15">
      <c r="A337" s="49" t="s">
        <v>790</v>
      </c>
      <c r="B337" s="49" t="s">
        <v>791</v>
      </c>
      <c r="C337" s="49" t="s">
        <v>997</v>
      </c>
      <c r="D337" s="49" t="s">
        <v>996</v>
      </c>
      <c r="E337" s="49" t="s">
        <v>995</v>
      </c>
      <c r="F337" s="49" t="s">
        <v>996</v>
      </c>
      <c r="G337" s="49" t="s">
        <v>108</v>
      </c>
      <c r="H337" s="49" t="s">
        <v>109</v>
      </c>
      <c r="I337" s="61">
        <v>329735</v>
      </c>
      <c r="J337" s="62">
        <v>7.7486466404840249</v>
      </c>
      <c r="K337" s="63">
        <v>2555</v>
      </c>
      <c r="L337" s="62">
        <v>9.8715635282878686</v>
      </c>
      <c r="M337" s="64">
        <v>3255</v>
      </c>
      <c r="N337" s="65">
        <v>6.0654768222966927E-3</v>
      </c>
      <c r="O337" s="66">
        <v>2</v>
      </c>
    </row>
    <row r="338" spans="1:15">
      <c r="A338" s="49" t="s">
        <v>790</v>
      </c>
      <c r="B338" s="49" t="s">
        <v>791</v>
      </c>
      <c r="C338" s="49" t="s">
        <v>906</v>
      </c>
      <c r="D338" s="49" t="s">
        <v>905</v>
      </c>
      <c r="E338" s="49" t="s">
        <v>904</v>
      </c>
      <c r="F338" s="49" t="s">
        <v>905</v>
      </c>
      <c r="G338" s="49" t="s">
        <v>104</v>
      </c>
      <c r="H338" s="49" t="s">
        <v>105</v>
      </c>
      <c r="I338" s="61">
        <v>269848</v>
      </c>
      <c r="J338" s="62">
        <v>15.060330259998221</v>
      </c>
      <c r="K338" s="63">
        <v>4064</v>
      </c>
      <c r="L338" s="62">
        <v>18.273250125996856</v>
      </c>
      <c r="M338" s="64">
        <v>4931</v>
      </c>
      <c r="N338" s="65">
        <v>1.8528949630903326E-2</v>
      </c>
      <c r="O338" s="66">
        <v>5</v>
      </c>
    </row>
    <row r="339" spans="1:15">
      <c r="A339" s="68"/>
      <c r="B339" s="68"/>
      <c r="C339" s="68"/>
      <c r="D339" s="68"/>
      <c r="E339" s="68"/>
      <c r="F339" s="68"/>
      <c r="G339" s="68"/>
      <c r="H339" s="69" t="s">
        <v>41</v>
      </c>
      <c r="I339" s="70">
        <v>56550138</v>
      </c>
      <c r="J339" s="71"/>
      <c r="K339" s="72">
        <v>527979.00000000012</v>
      </c>
      <c r="L339" s="71"/>
      <c r="M339" s="73">
        <v>757210.00000000012</v>
      </c>
      <c r="N339" s="73"/>
      <c r="O339" s="74">
        <v>664</v>
      </c>
    </row>
    <row r="340" spans="1:15" s="67" customFormat="1">
      <c r="H340" s="51"/>
      <c r="I340" s="51"/>
      <c r="J340" s="75"/>
      <c r="K340" s="76"/>
      <c r="L340" s="75"/>
      <c r="M340" s="76"/>
    </row>
    <row r="341" spans="1:15">
      <c r="A341" s="51" t="s">
        <v>142</v>
      </c>
      <c r="B341" s="67"/>
      <c r="C341" s="67"/>
      <c r="D341" s="67"/>
      <c r="E341" s="67"/>
      <c r="F341" s="67"/>
      <c r="G341" s="67"/>
      <c r="H341" s="67"/>
      <c r="I341" s="67"/>
      <c r="J341" s="77"/>
      <c r="K341" s="78"/>
      <c r="L341" s="77"/>
      <c r="M341" s="78"/>
    </row>
    <row r="342" spans="1:15">
      <c r="B342" s="67"/>
      <c r="C342" s="67"/>
      <c r="D342" s="67"/>
      <c r="E342" s="67"/>
      <c r="F342" s="67"/>
      <c r="G342" s="67"/>
      <c r="H342" s="67"/>
      <c r="I342" s="67"/>
      <c r="J342" s="77"/>
      <c r="K342" s="78"/>
      <c r="L342" s="77"/>
      <c r="M342" s="78"/>
    </row>
    <row r="343" spans="1:15">
      <c r="A343" s="67" t="s">
        <v>1181</v>
      </c>
      <c r="B343" s="67"/>
      <c r="C343" s="67"/>
      <c r="D343" s="67"/>
      <c r="E343" s="67"/>
      <c r="F343" s="67"/>
      <c r="G343" s="67"/>
      <c r="H343" s="67"/>
      <c r="I343" s="67"/>
      <c r="J343" s="77"/>
      <c r="K343" s="78"/>
      <c r="L343" s="77"/>
      <c r="M343" s="78"/>
    </row>
    <row r="344" spans="1:15">
      <c r="A344" s="67" t="s">
        <v>1245</v>
      </c>
      <c r="B344" s="67"/>
      <c r="C344" s="67"/>
      <c r="D344" s="67"/>
      <c r="E344" s="67"/>
      <c r="F344" s="67"/>
      <c r="G344" s="67"/>
      <c r="H344" s="67"/>
      <c r="I344" s="67"/>
      <c r="J344" s="77"/>
      <c r="K344" s="78"/>
      <c r="L344" s="77"/>
      <c r="M344" s="78"/>
    </row>
    <row r="345" spans="1:15" s="67" customFormat="1">
      <c r="J345" s="77"/>
      <c r="K345" s="78"/>
      <c r="L345" s="77"/>
      <c r="M345" s="78"/>
    </row>
    <row r="346" spans="1:15" s="67" customFormat="1">
      <c r="J346" s="77"/>
      <c r="K346" s="78"/>
      <c r="L346" s="77"/>
      <c r="M346" s="78"/>
    </row>
    <row r="347" spans="1:15" s="67" customFormat="1">
      <c r="J347" s="77"/>
      <c r="K347" s="78"/>
      <c r="L347" s="77"/>
      <c r="M347" s="78"/>
    </row>
    <row r="348" spans="1:15" s="67" customFormat="1">
      <c r="J348" s="77"/>
      <c r="K348" s="78"/>
      <c r="L348" s="77"/>
      <c r="M348" s="78"/>
    </row>
    <row r="349" spans="1:15" s="67" customFormat="1">
      <c r="J349" s="77"/>
      <c r="K349" s="78"/>
      <c r="L349" s="77"/>
      <c r="M349" s="78"/>
    </row>
    <row r="350" spans="1:15" s="67" customFormat="1">
      <c r="J350" s="77"/>
      <c r="K350" s="78"/>
      <c r="L350" s="77"/>
      <c r="M350" s="78"/>
    </row>
    <row r="351" spans="1:15" s="67" customFormat="1">
      <c r="J351" s="77"/>
      <c r="K351" s="78"/>
      <c r="L351" s="77"/>
      <c r="M351" s="78"/>
    </row>
    <row r="352" spans="1:15" s="67" customFormat="1">
      <c r="J352" s="77"/>
      <c r="K352" s="78"/>
      <c r="L352" s="77"/>
      <c r="M352" s="78"/>
    </row>
    <row r="353" spans="2:13" s="67" customFormat="1">
      <c r="J353" s="77"/>
      <c r="K353" s="78"/>
      <c r="L353" s="77"/>
      <c r="M353" s="78"/>
    </row>
    <row r="354" spans="2:13" s="67" customFormat="1">
      <c r="J354" s="77"/>
      <c r="K354" s="78"/>
      <c r="L354" s="77"/>
      <c r="M354" s="78"/>
    </row>
    <row r="355" spans="2:13" s="67" customFormat="1">
      <c r="J355" s="77"/>
      <c r="K355" s="78"/>
      <c r="L355" s="77"/>
      <c r="M355" s="78"/>
    </row>
    <row r="356" spans="2:13" s="67" customFormat="1">
      <c r="J356" s="77"/>
      <c r="K356" s="78"/>
      <c r="L356" s="77"/>
      <c r="M356" s="78"/>
    </row>
    <row r="357" spans="2:13" s="67" customFormat="1">
      <c r="J357" s="77"/>
      <c r="K357" s="78"/>
      <c r="L357" s="77"/>
      <c r="M357" s="78"/>
    </row>
    <row r="358" spans="2:13" s="67" customFormat="1">
      <c r="J358" s="77"/>
      <c r="K358" s="78"/>
      <c r="L358" s="77"/>
      <c r="M358" s="78"/>
    </row>
    <row r="359" spans="2:13" s="67" customFormat="1">
      <c r="J359" s="77"/>
      <c r="K359" s="78"/>
      <c r="L359" s="77"/>
      <c r="M359" s="78"/>
    </row>
    <row r="360" spans="2:13" s="67" customFormat="1">
      <c r="J360" s="77"/>
      <c r="K360" s="78"/>
      <c r="L360" s="77"/>
      <c r="M360" s="78"/>
    </row>
    <row r="361" spans="2:13" s="67" customFormat="1">
      <c r="J361" s="77"/>
      <c r="K361" s="78"/>
      <c r="L361" s="77"/>
      <c r="M361" s="78"/>
    </row>
    <row r="362" spans="2:13" s="51" customFormat="1">
      <c r="J362" s="75"/>
      <c r="K362" s="76"/>
      <c r="L362" s="75"/>
      <c r="M362" s="76"/>
    </row>
    <row r="363" spans="2:13" s="67" customFormat="1">
      <c r="I363" s="79"/>
      <c r="J363" s="80"/>
      <c r="K363" s="78"/>
      <c r="L363" s="77"/>
      <c r="M363" s="78"/>
    </row>
    <row r="364" spans="2:13" s="67" customFormat="1">
      <c r="B364" s="81"/>
      <c r="I364" s="79"/>
      <c r="J364" s="80"/>
      <c r="K364" s="78"/>
      <c r="L364" s="77"/>
      <c r="M364" s="78"/>
    </row>
    <row r="365" spans="2:13" s="67" customFormat="1">
      <c r="I365" s="79"/>
      <c r="J365" s="80"/>
      <c r="K365" s="78"/>
      <c r="L365" s="77"/>
      <c r="M365" s="78"/>
    </row>
    <row r="366" spans="2:13" s="67" customFormat="1">
      <c r="I366" s="79"/>
      <c r="J366" s="80"/>
      <c r="K366" s="78"/>
      <c r="L366" s="77"/>
      <c r="M366" s="78"/>
    </row>
    <row r="367" spans="2:13" s="67" customFormat="1">
      <c r="I367" s="79"/>
      <c r="J367" s="80"/>
      <c r="K367" s="78"/>
      <c r="L367" s="77"/>
      <c r="M367" s="78"/>
    </row>
    <row r="368" spans="2:13" s="67" customFormat="1">
      <c r="I368" s="79"/>
      <c r="J368" s="80"/>
      <c r="K368" s="78"/>
      <c r="L368" s="77"/>
      <c r="M368" s="78"/>
    </row>
    <row r="369" spans="2:13" s="67" customFormat="1">
      <c r="B369" s="81"/>
      <c r="I369" s="79"/>
      <c r="J369" s="80"/>
      <c r="K369" s="78"/>
      <c r="L369" s="77"/>
      <c r="M369" s="78"/>
    </row>
    <row r="370" spans="2:13" s="67" customFormat="1">
      <c r="I370" s="79"/>
      <c r="J370" s="80"/>
      <c r="K370" s="78"/>
      <c r="L370" s="77"/>
      <c r="M370" s="78"/>
    </row>
    <row r="371" spans="2:13" s="67" customFormat="1">
      <c r="I371" s="79"/>
      <c r="J371" s="80"/>
      <c r="K371" s="78"/>
      <c r="L371" s="77"/>
      <c r="M371" s="78"/>
    </row>
    <row r="372" spans="2:13" s="67" customFormat="1">
      <c r="I372" s="79"/>
      <c r="J372" s="80"/>
      <c r="K372" s="78"/>
      <c r="L372" s="77"/>
      <c r="M372" s="78"/>
    </row>
    <row r="373" spans="2:13" s="67" customFormat="1">
      <c r="B373" s="81"/>
      <c r="I373" s="79"/>
      <c r="J373" s="80"/>
      <c r="K373" s="78"/>
      <c r="L373" s="77"/>
      <c r="M373" s="78"/>
    </row>
    <row r="374" spans="2:13" s="67" customFormat="1">
      <c r="I374" s="79"/>
      <c r="J374" s="80"/>
      <c r="K374" s="78"/>
      <c r="L374" s="77"/>
      <c r="M374" s="78"/>
    </row>
    <row r="375" spans="2:13" s="67" customFormat="1">
      <c r="I375" s="79"/>
      <c r="J375" s="80"/>
      <c r="K375" s="78"/>
      <c r="L375" s="77"/>
      <c r="M375" s="78"/>
    </row>
    <row r="376" spans="2:13" s="67" customFormat="1">
      <c r="I376" s="79"/>
      <c r="J376" s="80"/>
      <c r="K376" s="78"/>
      <c r="L376" s="77"/>
      <c r="M376" s="78"/>
    </row>
    <row r="377" spans="2:13" s="67" customFormat="1">
      <c r="I377" s="79"/>
      <c r="J377" s="80"/>
      <c r="K377" s="78"/>
      <c r="L377" s="77"/>
      <c r="M377" s="78"/>
    </row>
    <row r="378" spans="2:13" s="67" customFormat="1">
      <c r="I378" s="79"/>
      <c r="J378" s="80"/>
      <c r="K378" s="78"/>
      <c r="L378" s="77"/>
      <c r="M378" s="78"/>
    </row>
    <row r="379" spans="2:13" s="67" customFormat="1">
      <c r="I379" s="79"/>
      <c r="J379" s="80"/>
      <c r="K379" s="78"/>
      <c r="L379" s="77"/>
      <c r="M379" s="78"/>
    </row>
    <row r="380" spans="2:13" s="67" customFormat="1">
      <c r="I380" s="79"/>
      <c r="J380" s="80"/>
      <c r="K380" s="78"/>
      <c r="L380" s="77"/>
      <c r="M380" s="78"/>
    </row>
    <row r="381" spans="2:13" s="67" customFormat="1">
      <c r="I381" s="79"/>
      <c r="J381" s="80"/>
      <c r="K381" s="78"/>
      <c r="L381" s="77"/>
      <c r="M381" s="78"/>
    </row>
    <row r="382" spans="2:13" s="67" customFormat="1">
      <c r="I382" s="79"/>
      <c r="J382" s="80"/>
      <c r="K382" s="78"/>
      <c r="L382" s="77"/>
      <c r="M382" s="78"/>
    </row>
    <row r="383" spans="2:13" s="67" customFormat="1">
      <c r="I383" s="79"/>
      <c r="J383" s="80"/>
      <c r="K383" s="78"/>
      <c r="L383" s="77"/>
      <c r="M383" s="78"/>
    </row>
    <row r="384" spans="2:13" s="67" customFormat="1">
      <c r="I384" s="79"/>
      <c r="J384" s="80"/>
      <c r="K384" s="78"/>
      <c r="L384" s="77"/>
      <c r="M384" s="78"/>
    </row>
    <row r="385" spans="2:13" s="67" customFormat="1">
      <c r="B385" s="81"/>
      <c r="I385" s="79"/>
      <c r="J385" s="80"/>
      <c r="K385" s="78"/>
      <c r="L385" s="77"/>
      <c r="M385" s="78"/>
    </row>
    <row r="386" spans="2:13" s="67" customFormat="1">
      <c r="I386" s="79"/>
      <c r="J386" s="80"/>
      <c r="K386" s="78"/>
      <c r="L386" s="77"/>
      <c r="M386" s="78"/>
    </row>
    <row r="387" spans="2:13" s="67" customFormat="1">
      <c r="I387" s="79"/>
      <c r="J387" s="80"/>
      <c r="K387" s="78"/>
      <c r="L387" s="77"/>
      <c r="M387" s="78"/>
    </row>
    <row r="388" spans="2:13" s="67" customFormat="1">
      <c r="I388" s="79"/>
      <c r="J388" s="80"/>
      <c r="K388" s="78"/>
      <c r="L388" s="77"/>
      <c r="M388" s="78"/>
    </row>
    <row r="389" spans="2:13" s="67" customFormat="1">
      <c r="I389" s="79"/>
      <c r="J389" s="80"/>
      <c r="K389" s="78"/>
      <c r="L389" s="77"/>
      <c r="M389" s="78"/>
    </row>
    <row r="390" spans="2:13" s="67" customFormat="1">
      <c r="I390" s="79"/>
      <c r="J390" s="80"/>
      <c r="K390" s="78"/>
      <c r="L390" s="77"/>
      <c r="M390" s="78"/>
    </row>
    <row r="391" spans="2:13" s="67" customFormat="1">
      <c r="I391" s="79"/>
      <c r="J391" s="80"/>
      <c r="K391" s="78"/>
      <c r="L391" s="77"/>
      <c r="M391" s="78"/>
    </row>
    <row r="392" spans="2:13" s="67" customFormat="1">
      <c r="B392" s="81"/>
      <c r="I392" s="79"/>
      <c r="J392" s="80"/>
      <c r="K392" s="78"/>
      <c r="L392" s="77"/>
      <c r="M392" s="78"/>
    </row>
    <row r="393" spans="2:13" s="67" customFormat="1">
      <c r="I393" s="79"/>
      <c r="J393" s="80"/>
      <c r="K393" s="78"/>
      <c r="L393" s="77"/>
      <c r="M393" s="78"/>
    </row>
    <row r="394" spans="2:13" s="67" customFormat="1">
      <c r="I394" s="79"/>
      <c r="J394" s="80"/>
      <c r="K394" s="78"/>
      <c r="L394" s="77"/>
      <c r="M394" s="78"/>
    </row>
    <row r="395" spans="2:13" s="67" customFormat="1">
      <c r="I395" s="79"/>
      <c r="J395" s="80"/>
      <c r="K395" s="78"/>
      <c r="L395" s="77"/>
      <c r="M395" s="78"/>
    </row>
    <row r="396" spans="2:13" s="67" customFormat="1">
      <c r="I396" s="79"/>
      <c r="J396" s="80"/>
      <c r="K396" s="78"/>
      <c r="L396" s="77"/>
      <c r="M396" s="78"/>
    </row>
    <row r="397" spans="2:13" s="67" customFormat="1">
      <c r="I397" s="79"/>
      <c r="J397" s="80"/>
      <c r="K397" s="78"/>
      <c r="L397" s="77"/>
      <c r="M397" s="78"/>
    </row>
    <row r="398" spans="2:13" s="67" customFormat="1">
      <c r="B398" s="81"/>
      <c r="I398" s="79"/>
      <c r="J398" s="80"/>
      <c r="K398" s="78"/>
      <c r="L398" s="77"/>
      <c r="M398" s="78"/>
    </row>
    <row r="399" spans="2:13" s="67" customFormat="1">
      <c r="I399" s="79"/>
      <c r="J399" s="80"/>
      <c r="K399" s="78"/>
      <c r="L399" s="77"/>
      <c r="M399" s="78"/>
    </row>
    <row r="400" spans="2:13" s="67" customFormat="1">
      <c r="I400" s="79"/>
      <c r="J400" s="80"/>
      <c r="K400" s="78"/>
      <c r="L400" s="77"/>
      <c r="M400" s="78"/>
    </row>
    <row r="401" spans="2:13" s="67" customFormat="1">
      <c r="I401" s="79"/>
      <c r="J401" s="80"/>
      <c r="K401" s="78"/>
      <c r="L401" s="77"/>
      <c r="M401" s="78"/>
    </row>
    <row r="402" spans="2:13" s="67" customFormat="1">
      <c r="I402" s="79"/>
      <c r="J402" s="80"/>
      <c r="K402" s="78"/>
      <c r="L402" s="77"/>
      <c r="M402" s="78"/>
    </row>
    <row r="403" spans="2:13" s="67" customFormat="1">
      <c r="I403" s="79"/>
      <c r="J403" s="80"/>
      <c r="K403" s="78"/>
      <c r="L403" s="77"/>
      <c r="M403" s="78"/>
    </row>
    <row r="404" spans="2:13" s="67" customFormat="1">
      <c r="I404" s="79"/>
      <c r="J404" s="80"/>
      <c r="K404" s="78"/>
      <c r="L404" s="77"/>
      <c r="M404" s="78"/>
    </row>
    <row r="405" spans="2:13" s="67" customFormat="1">
      <c r="B405" s="81"/>
      <c r="I405" s="79"/>
      <c r="J405" s="80"/>
      <c r="K405" s="78"/>
      <c r="L405" s="77"/>
      <c r="M405" s="78"/>
    </row>
    <row r="406" spans="2:13" s="67" customFormat="1">
      <c r="I406" s="79"/>
      <c r="J406" s="80"/>
      <c r="K406" s="78"/>
      <c r="L406" s="77"/>
      <c r="M406" s="78"/>
    </row>
    <row r="407" spans="2:13" s="67" customFormat="1">
      <c r="I407" s="79"/>
      <c r="J407" s="80"/>
      <c r="K407" s="78"/>
      <c r="L407" s="77"/>
      <c r="M407" s="78"/>
    </row>
    <row r="408" spans="2:13" s="67" customFormat="1">
      <c r="I408" s="79"/>
      <c r="J408" s="80"/>
      <c r="K408" s="78"/>
      <c r="L408" s="77"/>
      <c r="M408" s="78"/>
    </row>
    <row r="409" spans="2:13" s="67" customFormat="1">
      <c r="I409" s="79"/>
      <c r="J409" s="80"/>
      <c r="K409" s="78"/>
      <c r="L409" s="77"/>
      <c r="M409" s="78"/>
    </row>
    <row r="410" spans="2:13" s="67" customFormat="1">
      <c r="I410" s="79"/>
      <c r="J410" s="80"/>
      <c r="K410" s="78"/>
      <c r="L410" s="77"/>
      <c r="M410" s="78"/>
    </row>
    <row r="411" spans="2:13" s="67" customFormat="1">
      <c r="I411" s="79"/>
      <c r="J411" s="80"/>
      <c r="K411" s="78"/>
      <c r="L411" s="77"/>
      <c r="M411" s="78"/>
    </row>
    <row r="412" spans="2:13" s="67" customFormat="1">
      <c r="I412" s="79"/>
      <c r="J412" s="80"/>
      <c r="K412" s="78"/>
      <c r="L412" s="77"/>
      <c r="M412" s="78"/>
    </row>
    <row r="413" spans="2:13" s="67" customFormat="1">
      <c r="B413" s="51"/>
      <c r="I413" s="79"/>
      <c r="J413" s="80"/>
      <c r="K413" s="78"/>
      <c r="L413" s="77"/>
      <c r="M413" s="78"/>
    </row>
    <row r="414" spans="2:13" s="67" customFormat="1">
      <c r="I414" s="79"/>
      <c r="J414" s="80"/>
      <c r="K414" s="78"/>
      <c r="L414" s="77"/>
      <c r="M414" s="78"/>
    </row>
    <row r="415" spans="2:13" s="67" customFormat="1">
      <c r="I415" s="79"/>
      <c r="J415" s="80"/>
      <c r="K415" s="78"/>
      <c r="L415" s="77"/>
      <c r="M415" s="78"/>
    </row>
    <row r="416" spans="2:13" s="67" customFormat="1">
      <c r="I416" s="79"/>
      <c r="J416" s="80"/>
      <c r="K416" s="78"/>
      <c r="L416" s="77"/>
      <c r="M416" s="78"/>
    </row>
    <row r="417" spans="9:13" s="67" customFormat="1">
      <c r="I417" s="79"/>
      <c r="J417" s="80"/>
      <c r="K417" s="78"/>
      <c r="L417" s="77"/>
      <c r="M417" s="78"/>
    </row>
    <row r="418" spans="9:13" s="67" customFormat="1">
      <c r="I418" s="79"/>
      <c r="J418" s="80"/>
      <c r="K418" s="78"/>
      <c r="L418" s="77"/>
      <c r="M418" s="78"/>
    </row>
    <row r="419" spans="9:13" s="67" customFormat="1">
      <c r="I419" s="79"/>
      <c r="J419" s="80"/>
      <c r="K419" s="78"/>
      <c r="L419" s="77"/>
      <c r="M419" s="78"/>
    </row>
    <row r="420" spans="9:13" s="67" customFormat="1">
      <c r="I420" s="79"/>
      <c r="J420" s="80"/>
      <c r="K420" s="78"/>
      <c r="L420" s="77"/>
      <c r="M420" s="78"/>
    </row>
    <row r="421" spans="9:13" s="67" customFormat="1">
      <c r="I421" s="79"/>
      <c r="J421" s="80"/>
      <c r="K421" s="78"/>
      <c r="L421" s="77"/>
      <c r="M421" s="78"/>
    </row>
    <row r="422" spans="9:13" s="67" customFormat="1">
      <c r="I422" s="79"/>
      <c r="J422" s="80"/>
      <c r="K422" s="78"/>
      <c r="L422" s="77"/>
      <c r="M422" s="78"/>
    </row>
    <row r="423" spans="9:13" s="67" customFormat="1">
      <c r="I423" s="79"/>
      <c r="J423" s="80"/>
      <c r="K423" s="78"/>
      <c r="L423" s="77"/>
      <c r="M423" s="78"/>
    </row>
    <row r="424" spans="9:13" s="67" customFormat="1">
      <c r="I424" s="79"/>
      <c r="J424" s="80"/>
      <c r="K424" s="78"/>
      <c r="L424" s="77"/>
      <c r="M424" s="78"/>
    </row>
    <row r="425" spans="9:13" s="67" customFormat="1">
      <c r="I425" s="79"/>
      <c r="J425" s="80"/>
      <c r="K425" s="78"/>
      <c r="L425" s="77"/>
      <c r="M425" s="78"/>
    </row>
    <row r="426" spans="9:13" s="67" customFormat="1">
      <c r="I426" s="79"/>
      <c r="J426" s="80"/>
      <c r="K426" s="78"/>
      <c r="L426" s="77"/>
      <c r="M426" s="78"/>
    </row>
    <row r="427" spans="9:13" s="67" customFormat="1">
      <c r="I427" s="79"/>
      <c r="J427" s="80"/>
      <c r="K427" s="78"/>
      <c r="L427" s="77"/>
      <c r="M427" s="78"/>
    </row>
    <row r="428" spans="9:13" s="67" customFormat="1">
      <c r="I428" s="79"/>
      <c r="J428" s="80"/>
      <c r="K428" s="78"/>
      <c r="L428" s="77"/>
      <c r="M428" s="78"/>
    </row>
    <row r="429" spans="9:13" s="67" customFormat="1">
      <c r="I429" s="79"/>
      <c r="J429" s="80"/>
      <c r="K429" s="78"/>
      <c r="L429" s="77"/>
      <c r="M429" s="78"/>
    </row>
    <row r="430" spans="9:13" s="67" customFormat="1">
      <c r="I430" s="79"/>
      <c r="J430" s="80"/>
      <c r="K430" s="78"/>
      <c r="L430" s="77"/>
      <c r="M430" s="78"/>
    </row>
    <row r="431" spans="9:13" s="67" customFormat="1">
      <c r="I431" s="79"/>
      <c r="J431" s="80"/>
      <c r="K431" s="78"/>
      <c r="L431" s="77"/>
      <c r="M431" s="78"/>
    </row>
    <row r="432" spans="9:13" s="67" customFormat="1">
      <c r="I432" s="79"/>
      <c r="J432" s="80"/>
      <c r="K432" s="78"/>
      <c r="L432" s="77"/>
      <c r="M432" s="78"/>
    </row>
    <row r="433" spans="9:13" s="67" customFormat="1">
      <c r="I433" s="79"/>
      <c r="J433" s="80"/>
      <c r="K433" s="78"/>
      <c r="L433" s="77"/>
      <c r="M433" s="78"/>
    </row>
    <row r="434" spans="9:13" s="67" customFormat="1">
      <c r="I434" s="79"/>
      <c r="J434" s="80"/>
      <c r="K434" s="78"/>
      <c r="L434" s="77"/>
      <c r="M434" s="78"/>
    </row>
    <row r="435" spans="9:13" s="67" customFormat="1">
      <c r="I435" s="79"/>
      <c r="J435" s="80"/>
      <c r="K435" s="78"/>
      <c r="L435" s="77"/>
      <c r="M435" s="78"/>
    </row>
    <row r="436" spans="9:13" s="67" customFormat="1">
      <c r="I436" s="79"/>
      <c r="J436" s="80"/>
      <c r="K436" s="78"/>
      <c r="L436" s="77"/>
      <c r="M436" s="78"/>
    </row>
    <row r="437" spans="9:13" s="67" customFormat="1">
      <c r="I437" s="79"/>
      <c r="J437" s="80"/>
      <c r="K437" s="78"/>
      <c r="L437" s="77"/>
      <c r="M437" s="78"/>
    </row>
    <row r="438" spans="9:13" s="67" customFormat="1">
      <c r="I438" s="79"/>
      <c r="J438" s="80"/>
      <c r="K438" s="78"/>
      <c r="L438" s="77"/>
      <c r="M438" s="78"/>
    </row>
    <row r="439" spans="9:13" s="67" customFormat="1">
      <c r="I439" s="79"/>
      <c r="J439" s="80"/>
      <c r="K439" s="78"/>
      <c r="L439" s="77"/>
      <c r="M439" s="78"/>
    </row>
    <row r="440" spans="9:13" s="67" customFormat="1">
      <c r="I440" s="79"/>
      <c r="J440" s="80"/>
      <c r="K440" s="78"/>
      <c r="L440" s="77"/>
      <c r="M440" s="78"/>
    </row>
    <row r="441" spans="9:13" s="67" customFormat="1">
      <c r="I441" s="79"/>
      <c r="J441" s="80"/>
      <c r="K441" s="78"/>
      <c r="L441" s="77"/>
      <c r="M441" s="78"/>
    </row>
    <row r="442" spans="9:13" s="67" customFormat="1">
      <c r="I442" s="79"/>
      <c r="J442" s="80"/>
      <c r="K442" s="78"/>
      <c r="L442" s="77"/>
      <c r="M442" s="78"/>
    </row>
    <row r="443" spans="9:13" s="67" customFormat="1">
      <c r="I443" s="79"/>
      <c r="J443" s="80"/>
      <c r="K443" s="78"/>
      <c r="L443" s="77"/>
      <c r="M443" s="78"/>
    </row>
    <row r="444" spans="9:13" s="67" customFormat="1">
      <c r="I444" s="79"/>
      <c r="J444" s="80"/>
      <c r="K444" s="78"/>
      <c r="L444" s="77"/>
      <c r="M444" s="78"/>
    </row>
    <row r="445" spans="9:13" s="67" customFormat="1">
      <c r="I445" s="79"/>
      <c r="J445" s="80"/>
      <c r="K445" s="78"/>
      <c r="L445" s="77"/>
      <c r="M445" s="78"/>
    </row>
    <row r="446" spans="9:13" s="67" customFormat="1">
      <c r="I446" s="79"/>
      <c r="J446" s="80"/>
      <c r="K446" s="78"/>
      <c r="L446" s="77"/>
      <c r="M446" s="78"/>
    </row>
    <row r="447" spans="9:13" s="67" customFormat="1">
      <c r="I447" s="79"/>
      <c r="J447" s="80"/>
      <c r="K447" s="78"/>
      <c r="L447" s="77"/>
      <c r="M447" s="78"/>
    </row>
    <row r="448" spans="9:13" s="67" customFormat="1">
      <c r="I448" s="79"/>
      <c r="J448" s="80"/>
      <c r="K448" s="78"/>
      <c r="L448" s="77"/>
      <c r="M448" s="78"/>
    </row>
    <row r="449" spans="9:13" s="67" customFormat="1">
      <c r="I449" s="79"/>
      <c r="J449" s="80"/>
      <c r="K449" s="78"/>
      <c r="L449" s="77"/>
      <c r="M449" s="78"/>
    </row>
    <row r="450" spans="9:13" s="67" customFormat="1">
      <c r="I450" s="79"/>
      <c r="J450" s="80"/>
      <c r="K450" s="78"/>
      <c r="L450" s="77"/>
      <c r="M450" s="78"/>
    </row>
    <row r="451" spans="9:13" s="67" customFormat="1">
      <c r="I451" s="79"/>
      <c r="J451" s="80"/>
      <c r="K451" s="78"/>
      <c r="L451" s="77"/>
      <c r="M451" s="78"/>
    </row>
    <row r="452" spans="9:13" s="67" customFormat="1">
      <c r="I452" s="79"/>
      <c r="J452" s="80"/>
      <c r="K452" s="78"/>
      <c r="L452" s="77"/>
      <c r="M452" s="78"/>
    </row>
    <row r="453" spans="9:13" s="67" customFormat="1">
      <c r="I453" s="79"/>
      <c r="J453" s="80"/>
      <c r="K453" s="78"/>
      <c r="L453" s="77"/>
      <c r="M453" s="78"/>
    </row>
    <row r="454" spans="9:13" s="67" customFormat="1">
      <c r="I454" s="79"/>
      <c r="J454" s="80"/>
      <c r="K454" s="78"/>
      <c r="L454" s="77"/>
      <c r="M454" s="78"/>
    </row>
    <row r="455" spans="9:13" s="67" customFormat="1">
      <c r="I455" s="79"/>
      <c r="J455" s="80"/>
      <c r="K455" s="78"/>
      <c r="L455" s="77"/>
      <c r="M455" s="78"/>
    </row>
    <row r="456" spans="9:13" s="67" customFormat="1">
      <c r="I456" s="79"/>
      <c r="J456" s="80"/>
      <c r="K456" s="78"/>
      <c r="L456" s="77"/>
      <c r="M456" s="78"/>
    </row>
    <row r="457" spans="9:13" s="67" customFormat="1">
      <c r="I457" s="79"/>
      <c r="J457" s="80"/>
      <c r="K457" s="78"/>
      <c r="L457" s="77"/>
      <c r="M457" s="78"/>
    </row>
    <row r="458" spans="9:13" s="67" customFormat="1">
      <c r="I458" s="79"/>
      <c r="J458" s="80"/>
      <c r="K458" s="78"/>
      <c r="L458" s="77"/>
      <c r="M458" s="78"/>
    </row>
    <row r="459" spans="9:13" s="67" customFormat="1">
      <c r="I459" s="79"/>
      <c r="J459" s="80"/>
      <c r="K459" s="78"/>
      <c r="L459" s="77"/>
      <c r="M459" s="78"/>
    </row>
    <row r="460" spans="9:13" s="67" customFormat="1">
      <c r="I460" s="79"/>
      <c r="J460" s="80"/>
      <c r="K460" s="78"/>
      <c r="L460" s="77"/>
      <c r="M460" s="78"/>
    </row>
    <row r="461" spans="9:13" s="67" customFormat="1">
      <c r="I461" s="79"/>
      <c r="J461" s="80"/>
      <c r="K461" s="78"/>
      <c r="L461" s="77"/>
      <c r="M461" s="78"/>
    </row>
    <row r="462" spans="9:13" s="67" customFormat="1">
      <c r="I462" s="79"/>
      <c r="J462" s="80"/>
      <c r="K462" s="78"/>
      <c r="L462" s="77"/>
      <c r="M462" s="78"/>
    </row>
    <row r="463" spans="9:13" s="67" customFormat="1">
      <c r="I463" s="79"/>
      <c r="J463" s="80"/>
      <c r="K463" s="78"/>
      <c r="L463" s="77"/>
      <c r="M463" s="78"/>
    </row>
    <row r="464" spans="9:13" s="67" customFormat="1">
      <c r="I464" s="79"/>
      <c r="J464" s="80"/>
      <c r="K464" s="78"/>
      <c r="L464" s="77"/>
      <c r="M464" s="78"/>
    </row>
    <row r="465" spans="9:13" s="67" customFormat="1">
      <c r="I465" s="79"/>
      <c r="J465" s="80"/>
      <c r="K465" s="78"/>
      <c r="L465" s="77"/>
      <c r="M465" s="78"/>
    </row>
    <row r="466" spans="9:13" s="67" customFormat="1">
      <c r="I466" s="79"/>
      <c r="J466" s="80"/>
      <c r="K466" s="78"/>
      <c r="L466" s="77"/>
      <c r="M466" s="78"/>
    </row>
    <row r="467" spans="9:13" s="67" customFormat="1">
      <c r="I467" s="79"/>
      <c r="J467" s="80"/>
      <c r="K467" s="78"/>
      <c r="L467" s="77"/>
      <c r="M467" s="78"/>
    </row>
    <row r="468" spans="9:13" s="67" customFormat="1">
      <c r="I468" s="79"/>
      <c r="J468" s="80"/>
      <c r="K468" s="78"/>
      <c r="L468" s="77"/>
      <c r="M468" s="78"/>
    </row>
    <row r="469" spans="9:13" s="67" customFormat="1">
      <c r="I469" s="79"/>
      <c r="J469" s="80"/>
      <c r="K469" s="78"/>
      <c r="L469" s="77"/>
      <c r="M469" s="78"/>
    </row>
    <row r="470" spans="9:13" s="67" customFormat="1">
      <c r="I470" s="79"/>
      <c r="J470" s="80"/>
      <c r="K470" s="78"/>
      <c r="L470" s="77"/>
      <c r="M470" s="78"/>
    </row>
    <row r="471" spans="9:13" s="67" customFormat="1">
      <c r="I471" s="79"/>
      <c r="J471" s="80"/>
      <c r="K471" s="78"/>
      <c r="L471" s="77"/>
      <c r="M471" s="78"/>
    </row>
    <row r="472" spans="9:13" s="67" customFormat="1">
      <c r="I472" s="79"/>
      <c r="J472" s="80"/>
      <c r="K472" s="78"/>
      <c r="L472" s="77"/>
      <c r="M472" s="78"/>
    </row>
    <row r="473" spans="9:13" s="67" customFormat="1">
      <c r="I473" s="79"/>
      <c r="J473" s="80"/>
      <c r="K473" s="78"/>
      <c r="L473" s="77"/>
      <c r="M473" s="78"/>
    </row>
    <row r="474" spans="9:13" s="67" customFormat="1">
      <c r="I474" s="79"/>
      <c r="J474" s="80"/>
      <c r="K474" s="78"/>
      <c r="L474" s="77"/>
      <c r="M474" s="78"/>
    </row>
    <row r="475" spans="9:13" s="67" customFormat="1">
      <c r="I475" s="79"/>
      <c r="J475" s="80"/>
      <c r="K475" s="78"/>
      <c r="L475" s="77"/>
      <c r="M475" s="78"/>
    </row>
    <row r="476" spans="9:13" s="67" customFormat="1">
      <c r="I476" s="79"/>
      <c r="J476" s="80"/>
      <c r="K476" s="78"/>
      <c r="L476" s="77"/>
      <c r="M476" s="78"/>
    </row>
    <row r="477" spans="9:13" s="67" customFormat="1">
      <c r="I477" s="79"/>
      <c r="J477" s="80"/>
      <c r="K477" s="78"/>
      <c r="L477" s="77"/>
      <c r="M477" s="78"/>
    </row>
    <row r="478" spans="9:13" s="67" customFormat="1">
      <c r="I478" s="79"/>
      <c r="J478" s="80"/>
      <c r="K478" s="78"/>
      <c r="L478" s="77"/>
      <c r="M478" s="78"/>
    </row>
    <row r="479" spans="9:13" s="67" customFormat="1">
      <c r="I479" s="79"/>
      <c r="J479" s="80"/>
      <c r="K479" s="78"/>
      <c r="L479" s="77"/>
      <c r="M479" s="78"/>
    </row>
    <row r="480" spans="9:13" s="67" customFormat="1">
      <c r="I480" s="79"/>
      <c r="J480" s="80"/>
      <c r="K480" s="78"/>
      <c r="L480" s="77"/>
      <c r="M480" s="78"/>
    </row>
    <row r="481" spans="9:13" s="67" customFormat="1">
      <c r="I481" s="79"/>
      <c r="J481" s="80"/>
      <c r="K481" s="78"/>
      <c r="L481" s="77"/>
      <c r="M481" s="78"/>
    </row>
    <row r="482" spans="9:13" s="67" customFormat="1">
      <c r="I482" s="79"/>
      <c r="J482" s="80"/>
      <c r="K482" s="78"/>
      <c r="L482" s="77"/>
      <c r="M482" s="78"/>
    </row>
    <row r="483" spans="9:13" s="67" customFormat="1">
      <c r="I483" s="79"/>
      <c r="J483" s="80"/>
      <c r="K483" s="78"/>
      <c r="L483" s="77"/>
      <c r="M483" s="78"/>
    </row>
    <row r="484" spans="9:13" s="67" customFormat="1">
      <c r="I484" s="79"/>
      <c r="J484" s="80"/>
      <c r="K484" s="78"/>
      <c r="L484" s="77"/>
      <c r="M484" s="78"/>
    </row>
    <row r="485" spans="9:13" s="67" customFormat="1">
      <c r="I485" s="79"/>
      <c r="J485" s="80"/>
      <c r="K485" s="78"/>
      <c r="L485" s="77"/>
      <c r="M485" s="78"/>
    </row>
    <row r="486" spans="9:13" s="67" customFormat="1">
      <c r="I486" s="79"/>
      <c r="J486" s="80"/>
      <c r="K486" s="78"/>
      <c r="L486" s="77"/>
      <c r="M486" s="78"/>
    </row>
    <row r="487" spans="9:13" s="67" customFormat="1">
      <c r="I487" s="79"/>
      <c r="J487" s="80"/>
      <c r="K487" s="78"/>
      <c r="L487" s="77"/>
      <c r="M487" s="78"/>
    </row>
    <row r="488" spans="9:13" s="67" customFormat="1">
      <c r="I488" s="79"/>
      <c r="J488" s="80"/>
      <c r="K488" s="78"/>
      <c r="L488" s="77"/>
      <c r="M488" s="78"/>
    </row>
    <row r="489" spans="9:13" s="67" customFormat="1">
      <c r="I489" s="79"/>
      <c r="J489" s="80"/>
      <c r="K489" s="78"/>
      <c r="L489" s="77"/>
      <c r="M489" s="78"/>
    </row>
    <row r="490" spans="9:13" s="67" customFormat="1">
      <c r="I490" s="79"/>
      <c r="J490" s="80"/>
      <c r="K490" s="78"/>
      <c r="L490" s="77"/>
      <c r="M490" s="78"/>
    </row>
    <row r="491" spans="9:13" s="67" customFormat="1">
      <c r="I491" s="79"/>
      <c r="J491" s="80"/>
      <c r="K491" s="78"/>
      <c r="L491" s="77"/>
      <c r="M491" s="78"/>
    </row>
    <row r="492" spans="9:13" s="67" customFormat="1">
      <c r="I492" s="79"/>
      <c r="J492" s="80"/>
      <c r="K492" s="78"/>
      <c r="L492" s="77"/>
      <c r="M492" s="78"/>
    </row>
    <row r="493" spans="9:13" s="67" customFormat="1">
      <c r="I493" s="79"/>
      <c r="J493" s="80"/>
      <c r="K493" s="78"/>
      <c r="L493" s="77"/>
      <c r="M493" s="78"/>
    </row>
    <row r="494" spans="9:13" s="67" customFormat="1">
      <c r="I494" s="79"/>
      <c r="J494" s="80"/>
      <c r="K494" s="78"/>
      <c r="L494" s="77"/>
      <c r="M494" s="78"/>
    </row>
    <row r="495" spans="9:13" s="67" customFormat="1">
      <c r="I495" s="79"/>
      <c r="J495" s="80"/>
      <c r="K495" s="78"/>
      <c r="L495" s="77"/>
      <c r="M495" s="78"/>
    </row>
    <row r="496" spans="9:13" s="67" customFormat="1">
      <c r="I496" s="79"/>
      <c r="J496" s="80"/>
      <c r="K496" s="78"/>
      <c r="L496" s="77"/>
      <c r="M496" s="78"/>
    </row>
    <row r="497" spans="9:13" s="67" customFormat="1">
      <c r="I497" s="79"/>
      <c r="J497" s="80"/>
      <c r="K497" s="78"/>
      <c r="L497" s="77"/>
      <c r="M497" s="78"/>
    </row>
    <row r="498" spans="9:13" s="67" customFormat="1">
      <c r="I498" s="79"/>
      <c r="J498" s="80"/>
      <c r="K498" s="78"/>
      <c r="L498" s="77"/>
      <c r="M498" s="78"/>
    </row>
    <row r="499" spans="9:13" s="67" customFormat="1">
      <c r="I499" s="79"/>
      <c r="J499" s="80"/>
      <c r="K499" s="78"/>
      <c r="L499" s="77"/>
      <c r="M499" s="78"/>
    </row>
    <row r="500" spans="9:13" s="67" customFormat="1">
      <c r="I500" s="79"/>
      <c r="J500" s="80"/>
      <c r="K500" s="78"/>
      <c r="L500" s="77"/>
      <c r="M500" s="78"/>
    </row>
    <row r="501" spans="9:13" s="67" customFormat="1">
      <c r="I501" s="79"/>
      <c r="J501" s="80"/>
      <c r="K501" s="78"/>
      <c r="L501" s="77"/>
      <c r="M501" s="78"/>
    </row>
    <row r="502" spans="9:13" s="67" customFormat="1">
      <c r="I502" s="79"/>
      <c r="J502" s="80"/>
      <c r="K502" s="78"/>
      <c r="L502" s="77"/>
      <c r="M502" s="78"/>
    </row>
    <row r="503" spans="9:13" s="67" customFormat="1">
      <c r="I503" s="79"/>
      <c r="J503" s="80"/>
      <c r="K503" s="78"/>
      <c r="L503" s="77"/>
      <c r="M503" s="78"/>
    </row>
    <row r="504" spans="9:13" s="67" customFormat="1">
      <c r="I504" s="79"/>
      <c r="J504" s="80"/>
      <c r="K504" s="78"/>
      <c r="L504" s="77"/>
      <c r="M504" s="78"/>
    </row>
    <row r="505" spans="9:13" s="67" customFormat="1">
      <c r="I505" s="79"/>
      <c r="J505" s="80"/>
      <c r="K505" s="78"/>
      <c r="L505" s="77"/>
      <c r="M505" s="78"/>
    </row>
    <row r="506" spans="9:13" s="67" customFormat="1">
      <c r="I506" s="79"/>
      <c r="J506" s="80"/>
      <c r="K506" s="78"/>
      <c r="L506" s="77"/>
      <c r="M506" s="78"/>
    </row>
    <row r="507" spans="9:13" s="67" customFormat="1">
      <c r="I507" s="79"/>
      <c r="J507" s="80"/>
      <c r="K507" s="78"/>
      <c r="L507" s="77"/>
      <c r="M507" s="78"/>
    </row>
    <row r="508" spans="9:13" s="67" customFormat="1">
      <c r="I508" s="79"/>
      <c r="J508" s="80"/>
      <c r="K508" s="78"/>
      <c r="L508" s="77"/>
      <c r="M508" s="78"/>
    </row>
    <row r="509" spans="9:13" s="67" customFormat="1">
      <c r="I509" s="79"/>
      <c r="J509" s="80"/>
      <c r="K509" s="78"/>
      <c r="L509" s="77"/>
      <c r="M509" s="78"/>
    </row>
    <row r="510" spans="9:13" s="67" customFormat="1">
      <c r="I510" s="79"/>
      <c r="J510" s="80"/>
      <c r="K510" s="78"/>
      <c r="L510" s="77"/>
      <c r="M510" s="78"/>
    </row>
    <row r="511" spans="9:13" s="67" customFormat="1">
      <c r="I511" s="79"/>
      <c r="J511" s="80"/>
      <c r="K511" s="78"/>
      <c r="L511" s="77"/>
      <c r="M511" s="78"/>
    </row>
    <row r="512" spans="9:13" s="67" customFormat="1">
      <c r="I512" s="79"/>
      <c r="J512" s="80"/>
      <c r="K512" s="78"/>
      <c r="L512" s="77"/>
      <c r="M512" s="78"/>
    </row>
    <row r="513" spans="9:13" s="67" customFormat="1">
      <c r="I513" s="79"/>
      <c r="J513" s="80"/>
      <c r="K513" s="78"/>
      <c r="L513" s="77"/>
      <c r="M513" s="78"/>
    </row>
    <row r="514" spans="9:13" s="67" customFormat="1">
      <c r="I514" s="79"/>
      <c r="J514" s="80"/>
      <c r="K514" s="78"/>
      <c r="L514" s="77"/>
      <c r="M514" s="78"/>
    </row>
    <row r="515" spans="9:13" s="67" customFormat="1">
      <c r="I515" s="79"/>
      <c r="J515" s="80"/>
      <c r="K515" s="78"/>
      <c r="L515" s="77"/>
      <c r="M515" s="78"/>
    </row>
    <row r="516" spans="9:13" s="67" customFormat="1">
      <c r="I516" s="79"/>
      <c r="J516" s="80"/>
      <c r="K516" s="78"/>
      <c r="L516" s="77"/>
      <c r="M516" s="78"/>
    </row>
    <row r="517" spans="9:13" s="67" customFormat="1">
      <c r="I517" s="79"/>
      <c r="J517" s="80"/>
      <c r="K517" s="78"/>
      <c r="L517" s="77"/>
      <c r="M517" s="78"/>
    </row>
    <row r="518" spans="9:13" s="67" customFormat="1">
      <c r="I518" s="79"/>
      <c r="J518" s="80"/>
      <c r="K518" s="78"/>
      <c r="L518" s="77"/>
      <c r="M518" s="78"/>
    </row>
    <row r="519" spans="9:13" s="67" customFormat="1">
      <c r="I519" s="79"/>
      <c r="J519" s="80"/>
      <c r="K519" s="78"/>
      <c r="L519" s="77"/>
      <c r="M519" s="78"/>
    </row>
    <row r="520" spans="9:13" s="67" customFormat="1">
      <c r="I520" s="79"/>
      <c r="J520" s="80"/>
      <c r="K520" s="78"/>
      <c r="L520" s="77"/>
      <c r="M520" s="78"/>
    </row>
    <row r="521" spans="9:13" s="67" customFormat="1">
      <c r="I521" s="79"/>
      <c r="J521" s="80"/>
      <c r="K521" s="78"/>
      <c r="L521" s="77"/>
      <c r="M521" s="78"/>
    </row>
    <row r="522" spans="9:13" s="67" customFormat="1">
      <c r="I522" s="79"/>
      <c r="J522" s="80"/>
      <c r="K522" s="78"/>
      <c r="L522" s="77"/>
      <c r="M522" s="78"/>
    </row>
    <row r="523" spans="9:13" s="67" customFormat="1">
      <c r="I523" s="79"/>
      <c r="J523" s="80"/>
      <c r="K523" s="78"/>
      <c r="L523" s="77"/>
      <c r="M523" s="78"/>
    </row>
    <row r="524" spans="9:13" s="67" customFormat="1">
      <c r="I524" s="79"/>
      <c r="J524" s="80"/>
      <c r="K524" s="78"/>
      <c r="L524" s="77"/>
      <c r="M524" s="78"/>
    </row>
    <row r="525" spans="9:13" s="67" customFormat="1">
      <c r="I525" s="79"/>
      <c r="J525" s="80"/>
      <c r="K525" s="78"/>
      <c r="L525" s="77"/>
      <c r="M525" s="78"/>
    </row>
    <row r="526" spans="9:13" s="67" customFormat="1">
      <c r="I526" s="79"/>
      <c r="J526" s="80"/>
      <c r="K526" s="78"/>
      <c r="L526" s="77"/>
      <c r="M526" s="78"/>
    </row>
    <row r="527" spans="9:13" s="67" customFormat="1">
      <c r="I527" s="79"/>
      <c r="J527" s="80"/>
      <c r="K527" s="78"/>
      <c r="L527" s="77"/>
      <c r="M527" s="78"/>
    </row>
    <row r="528" spans="9:13" s="67" customFormat="1">
      <c r="I528" s="79"/>
      <c r="J528" s="80"/>
      <c r="K528" s="78"/>
      <c r="L528" s="77"/>
      <c r="M528" s="78"/>
    </row>
    <row r="529" spans="9:13" s="67" customFormat="1">
      <c r="I529" s="79"/>
      <c r="J529" s="80"/>
      <c r="K529" s="78"/>
      <c r="L529" s="77"/>
      <c r="M529" s="78"/>
    </row>
    <row r="530" spans="9:13" s="67" customFormat="1">
      <c r="I530" s="79"/>
      <c r="J530" s="80"/>
      <c r="K530" s="78"/>
      <c r="L530" s="77"/>
      <c r="M530" s="78"/>
    </row>
    <row r="531" spans="9:13" s="67" customFormat="1">
      <c r="I531" s="79"/>
      <c r="J531" s="80"/>
      <c r="K531" s="78"/>
      <c r="L531" s="77"/>
      <c r="M531" s="78"/>
    </row>
    <row r="532" spans="9:13" s="67" customFormat="1">
      <c r="I532" s="79"/>
      <c r="J532" s="80"/>
      <c r="K532" s="78"/>
      <c r="L532" s="77"/>
      <c r="M532" s="78"/>
    </row>
    <row r="533" spans="9:13" s="67" customFormat="1">
      <c r="I533" s="79"/>
      <c r="J533" s="80"/>
      <c r="K533" s="78"/>
      <c r="L533" s="77"/>
      <c r="M533" s="78"/>
    </row>
    <row r="534" spans="9:13" s="67" customFormat="1">
      <c r="I534" s="79"/>
      <c r="J534" s="80"/>
      <c r="K534" s="78"/>
      <c r="L534" s="77"/>
      <c r="M534" s="78"/>
    </row>
    <row r="535" spans="9:13" s="67" customFormat="1">
      <c r="I535" s="79"/>
      <c r="J535" s="80"/>
      <c r="K535" s="78"/>
      <c r="L535" s="77"/>
      <c r="M535" s="78"/>
    </row>
    <row r="536" spans="9:13" s="67" customFormat="1">
      <c r="I536" s="79"/>
      <c r="J536" s="80"/>
      <c r="K536" s="78"/>
      <c r="L536" s="77"/>
      <c r="M536" s="78"/>
    </row>
    <row r="537" spans="9:13" s="67" customFormat="1">
      <c r="I537" s="79"/>
      <c r="J537" s="80"/>
      <c r="K537" s="78"/>
      <c r="L537" s="77"/>
      <c r="M537" s="78"/>
    </row>
    <row r="538" spans="9:13" s="67" customFormat="1">
      <c r="I538" s="79"/>
      <c r="J538" s="80"/>
      <c r="K538" s="78"/>
      <c r="L538" s="77"/>
      <c r="M538" s="78"/>
    </row>
    <row r="539" spans="9:13" s="67" customFormat="1">
      <c r="I539" s="79"/>
      <c r="J539" s="80"/>
      <c r="K539" s="78"/>
      <c r="L539" s="77"/>
      <c r="M539" s="78"/>
    </row>
    <row r="540" spans="9:13" s="67" customFormat="1">
      <c r="I540" s="79"/>
      <c r="J540" s="80"/>
      <c r="K540" s="78"/>
      <c r="L540" s="77"/>
      <c r="M540" s="78"/>
    </row>
    <row r="541" spans="9:13" s="67" customFormat="1">
      <c r="I541" s="79"/>
      <c r="J541" s="80"/>
      <c r="K541" s="78"/>
      <c r="L541" s="77"/>
      <c r="M541" s="78"/>
    </row>
    <row r="542" spans="9:13" s="67" customFormat="1">
      <c r="I542" s="79"/>
      <c r="J542" s="80"/>
      <c r="K542" s="78"/>
      <c r="L542" s="77"/>
      <c r="M542" s="78"/>
    </row>
    <row r="543" spans="9:13" s="67" customFormat="1">
      <c r="I543" s="79"/>
      <c r="J543" s="80"/>
      <c r="K543" s="78"/>
      <c r="L543" s="77"/>
      <c r="M543" s="78"/>
    </row>
    <row r="544" spans="9:13" s="67" customFormat="1">
      <c r="I544" s="79"/>
      <c r="J544" s="80"/>
      <c r="K544" s="78"/>
      <c r="L544" s="77"/>
      <c r="M544" s="78"/>
    </row>
    <row r="545" spans="9:13" s="67" customFormat="1">
      <c r="I545" s="79"/>
      <c r="J545" s="80"/>
      <c r="K545" s="78"/>
      <c r="L545" s="77"/>
      <c r="M545" s="78"/>
    </row>
    <row r="546" spans="9:13" s="67" customFormat="1">
      <c r="I546" s="79"/>
      <c r="J546" s="80"/>
      <c r="K546" s="78"/>
      <c r="L546" s="77"/>
      <c r="M546" s="78"/>
    </row>
    <row r="547" spans="9:13" s="67" customFormat="1">
      <c r="I547" s="79"/>
      <c r="J547" s="80"/>
      <c r="K547" s="78"/>
      <c r="L547" s="77"/>
      <c r="M547" s="78"/>
    </row>
    <row r="548" spans="9:13" s="67" customFormat="1">
      <c r="I548" s="79"/>
      <c r="J548" s="80"/>
      <c r="K548" s="78"/>
      <c r="L548" s="77"/>
      <c r="M548" s="78"/>
    </row>
    <row r="549" spans="9:13" s="67" customFormat="1">
      <c r="I549" s="79"/>
      <c r="J549" s="80"/>
      <c r="K549" s="78"/>
      <c r="L549" s="77"/>
      <c r="M549" s="78"/>
    </row>
    <row r="550" spans="9:13" s="67" customFormat="1">
      <c r="I550" s="79"/>
      <c r="J550" s="80"/>
      <c r="K550" s="78"/>
      <c r="L550" s="77"/>
      <c r="M550" s="78"/>
    </row>
    <row r="551" spans="9:13" s="67" customFormat="1">
      <c r="I551" s="79"/>
      <c r="J551" s="80"/>
      <c r="K551" s="78"/>
      <c r="L551" s="77"/>
      <c r="M551" s="78"/>
    </row>
    <row r="552" spans="9:13" s="67" customFormat="1">
      <c r="I552" s="79"/>
      <c r="J552" s="80"/>
      <c r="K552" s="78"/>
      <c r="L552" s="77"/>
      <c r="M552" s="78"/>
    </row>
    <row r="553" spans="9:13" s="67" customFormat="1">
      <c r="I553" s="79"/>
      <c r="J553" s="80"/>
      <c r="K553" s="78"/>
      <c r="L553" s="77"/>
      <c r="M553" s="78"/>
    </row>
    <row r="554" spans="9:13" s="67" customFormat="1">
      <c r="I554" s="79"/>
      <c r="J554" s="80"/>
      <c r="K554" s="78"/>
      <c r="L554" s="77"/>
      <c r="M554" s="78"/>
    </row>
    <row r="555" spans="9:13" s="67" customFormat="1">
      <c r="I555" s="79"/>
      <c r="J555" s="80"/>
      <c r="K555" s="78"/>
      <c r="L555" s="77"/>
      <c r="M555" s="78"/>
    </row>
    <row r="556" spans="9:13" s="67" customFormat="1">
      <c r="I556" s="79"/>
      <c r="J556" s="80"/>
      <c r="K556" s="78"/>
      <c r="L556" s="77"/>
      <c r="M556" s="78"/>
    </row>
    <row r="557" spans="9:13" s="67" customFormat="1">
      <c r="I557" s="79"/>
      <c r="J557" s="80"/>
      <c r="K557" s="78"/>
      <c r="L557" s="77"/>
      <c r="M557" s="78"/>
    </row>
    <row r="558" spans="9:13" s="67" customFormat="1">
      <c r="I558" s="79"/>
      <c r="J558" s="80"/>
      <c r="K558" s="78"/>
      <c r="L558" s="77"/>
      <c r="M558" s="78"/>
    </row>
    <row r="559" spans="9:13" s="67" customFormat="1">
      <c r="I559" s="79"/>
      <c r="J559" s="80"/>
      <c r="K559" s="78"/>
      <c r="L559" s="77"/>
      <c r="M559" s="78"/>
    </row>
    <row r="560" spans="9:13" s="67" customFormat="1">
      <c r="I560" s="79"/>
      <c r="J560" s="80"/>
      <c r="K560" s="78"/>
      <c r="L560" s="77"/>
      <c r="M560" s="78"/>
    </row>
    <row r="561" spans="9:13" s="67" customFormat="1">
      <c r="I561" s="79"/>
      <c r="J561" s="80"/>
      <c r="K561" s="78"/>
      <c r="L561" s="77"/>
      <c r="M561" s="78"/>
    </row>
    <row r="562" spans="9:13" s="67" customFormat="1">
      <c r="I562" s="79"/>
      <c r="J562" s="80"/>
      <c r="K562" s="78"/>
      <c r="L562" s="77"/>
      <c r="M562" s="78"/>
    </row>
    <row r="563" spans="9:13" s="67" customFormat="1">
      <c r="I563" s="79"/>
      <c r="J563" s="80"/>
      <c r="K563" s="78"/>
      <c r="L563" s="77"/>
      <c r="M563" s="78"/>
    </row>
    <row r="564" spans="9:13" s="67" customFormat="1">
      <c r="I564" s="79"/>
      <c r="J564" s="80"/>
      <c r="K564" s="78"/>
      <c r="L564" s="77"/>
      <c r="M564" s="78"/>
    </row>
    <row r="565" spans="9:13" s="67" customFormat="1">
      <c r="I565" s="79"/>
      <c r="J565" s="80"/>
      <c r="K565" s="78"/>
      <c r="L565" s="77"/>
      <c r="M565" s="78"/>
    </row>
    <row r="566" spans="9:13" s="67" customFormat="1">
      <c r="I566" s="79"/>
      <c r="J566" s="80"/>
      <c r="K566" s="78"/>
      <c r="L566" s="77"/>
      <c r="M566" s="78"/>
    </row>
    <row r="567" spans="9:13" s="67" customFormat="1">
      <c r="I567" s="79"/>
      <c r="J567" s="80"/>
      <c r="K567" s="78"/>
      <c r="L567" s="77"/>
      <c r="M567" s="78"/>
    </row>
    <row r="568" spans="9:13" s="67" customFormat="1">
      <c r="I568" s="79"/>
      <c r="J568" s="80"/>
      <c r="K568" s="78"/>
      <c r="L568" s="77"/>
      <c r="M568" s="78"/>
    </row>
    <row r="569" spans="9:13" s="67" customFormat="1">
      <c r="I569" s="79"/>
      <c r="J569" s="80"/>
      <c r="K569" s="78"/>
      <c r="L569" s="77"/>
      <c r="M569" s="78"/>
    </row>
    <row r="570" spans="9:13" s="67" customFormat="1">
      <c r="I570" s="79"/>
      <c r="J570" s="80"/>
      <c r="K570" s="78"/>
      <c r="L570" s="77"/>
      <c r="M570" s="78"/>
    </row>
    <row r="571" spans="9:13" s="67" customFormat="1">
      <c r="I571" s="79"/>
      <c r="J571" s="80"/>
      <c r="K571" s="78"/>
      <c r="L571" s="77"/>
      <c r="M571" s="78"/>
    </row>
    <row r="572" spans="9:13" s="67" customFormat="1">
      <c r="I572" s="79"/>
      <c r="J572" s="80"/>
      <c r="K572" s="78"/>
      <c r="L572" s="77"/>
      <c r="M572" s="78"/>
    </row>
    <row r="573" spans="9:13" s="67" customFormat="1">
      <c r="I573" s="79"/>
      <c r="J573" s="80"/>
      <c r="K573" s="78"/>
      <c r="L573" s="77"/>
      <c r="M573" s="78"/>
    </row>
    <row r="574" spans="9:13" s="67" customFormat="1">
      <c r="I574" s="79"/>
      <c r="J574" s="80"/>
      <c r="K574" s="78"/>
      <c r="L574" s="77"/>
      <c r="M574" s="78"/>
    </row>
    <row r="575" spans="9:13" s="67" customFormat="1">
      <c r="I575" s="79"/>
      <c r="J575" s="80"/>
      <c r="K575" s="78"/>
      <c r="L575" s="77"/>
      <c r="M575" s="78"/>
    </row>
    <row r="576" spans="9:13" s="67" customFormat="1">
      <c r="I576" s="79"/>
      <c r="J576" s="80"/>
      <c r="K576" s="78"/>
      <c r="L576" s="77"/>
      <c r="M576" s="78"/>
    </row>
    <row r="577" spans="9:13" s="67" customFormat="1">
      <c r="I577" s="79"/>
      <c r="J577" s="80"/>
      <c r="K577" s="78"/>
      <c r="L577" s="77"/>
      <c r="M577" s="78"/>
    </row>
    <row r="578" spans="9:13" s="67" customFormat="1">
      <c r="I578" s="79"/>
      <c r="J578" s="80"/>
      <c r="K578" s="78"/>
      <c r="L578" s="77"/>
      <c r="M578" s="78"/>
    </row>
    <row r="579" spans="9:13" s="67" customFormat="1">
      <c r="I579" s="79"/>
      <c r="J579" s="80"/>
      <c r="K579" s="78"/>
      <c r="L579" s="77"/>
      <c r="M579" s="78"/>
    </row>
  </sheetData>
  <mergeCells count="4">
    <mergeCell ref="L1:M1"/>
    <mergeCell ref="I1:I2"/>
    <mergeCell ref="J1:K1"/>
    <mergeCell ref="N1:O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7B3BEB9A10D8E459BD47AF5D8FA3DB7" ma:contentTypeVersion="12" ma:contentTypeDescription="Create a new document." ma:contentTypeScope="" ma:versionID="66432db2a837f4514e35f4651ad41e88">
  <xsd:schema xmlns:xsd="http://www.w3.org/2001/XMLSchema" xmlns:xs="http://www.w3.org/2001/XMLSchema" xmlns:p="http://schemas.microsoft.com/office/2006/metadata/properties" xmlns:ns2="feffa93e-cba6-43bb-8a73-15ac29ca5438" xmlns:ns3="bc488e00-68d8-4541-a084-0abf67b939b2" targetNamespace="http://schemas.microsoft.com/office/2006/metadata/properties" ma:root="true" ma:fieldsID="e15d15a4efd82737d64dec63b267d4aa" ns2:_="" ns3:_="">
    <xsd:import namespace="feffa93e-cba6-43bb-8a73-15ac29ca5438"/>
    <xsd:import namespace="bc488e00-68d8-4541-a084-0abf67b939b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ffa93e-cba6-43bb-8a73-15ac29ca543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13fea976-0fb7-4036-bc8a-08177e9f587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c488e00-68d8-4541-a084-0abf67b939b2"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526ccbe5-0cf8-4585-a887-6d4e8fc6d431}" ma:internalName="TaxCatchAll" ma:showField="CatchAllData" ma:web="bc488e00-68d8-4541-a084-0abf67b939b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effa93e-cba6-43bb-8a73-15ac29ca5438">
      <Terms xmlns="http://schemas.microsoft.com/office/infopath/2007/PartnerControls"/>
    </lcf76f155ced4ddcb4097134ff3c332f>
    <TaxCatchAll xmlns="bc488e00-68d8-4541-a084-0abf67b939b2" xsi:nil="true"/>
  </documentManagement>
</p:properties>
</file>

<file path=customXml/itemProps1.xml><?xml version="1.0" encoding="utf-8"?>
<ds:datastoreItem xmlns:ds="http://schemas.openxmlformats.org/officeDocument/2006/customXml" ds:itemID="{A950433E-2FDC-456B-8B13-745E47181E4F}">
  <ds:schemaRefs>
    <ds:schemaRef ds:uri="http://schemas.microsoft.com/sharepoint/v3/contenttype/forms"/>
  </ds:schemaRefs>
</ds:datastoreItem>
</file>

<file path=customXml/itemProps2.xml><?xml version="1.0" encoding="utf-8"?>
<ds:datastoreItem xmlns:ds="http://schemas.openxmlformats.org/officeDocument/2006/customXml" ds:itemID="{CE08B6C1-5EA8-410F-8F29-5C0E9B64806E}"/>
</file>

<file path=customXml/itemProps3.xml><?xml version="1.0" encoding="utf-8"?>
<ds:datastoreItem xmlns:ds="http://schemas.openxmlformats.org/officeDocument/2006/customXml" ds:itemID="{C38C5834-875C-48F0-9350-63CB58C94F95}">
  <ds:schemaRefs>
    <ds:schemaRef ds:uri="http://schemas.microsoft.com/office/2006/metadata/properties"/>
    <ds:schemaRef ds:uri="http://schemas.microsoft.com/office/infopath/2007/PartnerControls"/>
    <ds:schemaRef ds:uri="20f17925-a1bb-49b9-be8b-a628ea6b2e4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Introduction</vt:lpstr>
      <vt:lpstr>How to use</vt:lpstr>
      <vt:lpstr>A. Community violence</vt:lpstr>
      <vt:lpstr>B. Violence against staff</vt:lpstr>
      <vt:lpstr>Summary</vt:lpstr>
      <vt:lpstr>Violence against staff data</vt:lpstr>
      <vt:lpstr>ICB summary</vt:lpstr>
      <vt:lpstr>ICB pop</vt:lpstr>
      <vt:lpstr>Police recorded</vt:lpstr>
      <vt:lpstr>ED attendance</vt:lpstr>
      <vt:lpstr>Hospital admissions</vt:lpstr>
      <vt:lpstr>Medical treatment</vt:lpstr>
      <vt:lpstr>ICBs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Jones, Lisa</dc:creator>
  <cp:lastModifiedBy>Jones, Lisa</cp:lastModifiedBy>
  <dcterms:created xsi:type="dcterms:W3CDTF">2023-10-10T16:48:19Z</dcterms:created>
  <dcterms:modified xsi:type="dcterms:W3CDTF">2025-01-27T14:43:00Z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0x01010097B3BEB9A10D8E459BD47AF5D8FA3DB7</vt:lpwstr>
  </property>
</Properties>
</file>